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mc:AlternateContent xmlns:mc="http://schemas.openxmlformats.org/markup-compatibility/2006">
    <mc:Choice Requires="x15">
      <x15ac:absPath xmlns:x15ac="http://schemas.microsoft.com/office/spreadsheetml/2010/11/ac" url="T:\Data\By the Numbers\Summer 2022 data files\"/>
    </mc:Choice>
  </mc:AlternateContent>
  <xr:revisionPtr revIDLastSave="0" documentId="8_{8503AF1A-87D2-4998-B755-E3466A6D31FA}" xr6:coauthVersionLast="47" xr6:coauthVersionMax="47" xr10:uidLastSave="{00000000-0000-0000-0000-000000000000}"/>
  <bookViews>
    <workbookView xWindow="-120" yWindow="-120" windowWidth="29040" windowHeight="15840" tabRatio="797" xr2:uid="{A2D48C2D-C4DC-469A-9527-6AA88549D517}"/>
  </bookViews>
  <sheets>
    <sheet name="Summer 2022 State and Nation" sheetId="2" r:id="rId1"/>
    <sheet name="Summer 2022 Top Performers" sheetId="12" r:id="rId2"/>
    <sheet name="Summer 2022 Long Definitions" sheetId="13" r:id="rId3"/>
    <sheet name="Summer 2022 Glossary" sheetId="16" r:id="rId4"/>
    <sheet name="Baseline Glossary" sheetId="5" r:id="rId5"/>
  </sheets>
  <definedNames>
    <definedName name="_xlnm._FilterDatabase" localSheetId="2" hidden="1">'Summer 2022 Long Definitions'!$A$1:$H$161</definedName>
    <definedName name="_xlnm.Print_Area" localSheetId="4">'Baseline Glossary'!$A$1:$D$41</definedName>
    <definedName name="_xlnm.Print_Area" localSheetId="3">'Summer 2022 Glossary'!$A$1:$D$40</definedName>
    <definedName name="_xlnm.Print_Area" localSheetId="2">'Summer 2022 Long Definitions'!$A$1:$H$148</definedName>
    <definedName name="_xlnm.Print_Area" localSheetId="0">'Summer 2022 State and Nation'!$A$1:$G$42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6" i="13" l="1"/>
  <c r="G135" i="13"/>
  <c r="G134" i="13"/>
  <c r="G133" i="13"/>
  <c r="F29" i="2" l="1"/>
  <c r="F28" i="2"/>
  <c r="F27" i="2"/>
  <c r="F26" i="2"/>
  <c r="F25" i="2"/>
  <c r="F22" i="2"/>
  <c r="F13" i="2"/>
  <c r="F9" i="2"/>
  <c r="F6" i="2"/>
  <c r="F3" i="2"/>
  <c r="G137" i="13" l="1"/>
  <c r="F20" i="2" l="1"/>
  <c r="F14" i="2"/>
  <c r="F12" i="2"/>
  <c r="F11" i="2"/>
  <c r="F7" i="2"/>
  <c r="F33" i="2"/>
  <c r="F8" i="2" l="1"/>
  <c r="F5" i="2"/>
  <c r="F34" i="2" l="1"/>
  <c r="F23" i="2"/>
</calcChain>
</file>

<file path=xl/sharedStrings.xml><?xml version="1.0" encoding="utf-8"?>
<sst xmlns="http://schemas.openxmlformats.org/spreadsheetml/2006/main" count="512" uniqueCount="341">
  <si>
    <t>NO.</t>
  </si>
  <si>
    <t>MEASURE</t>
  </si>
  <si>
    <t>Physical Inactivity^</t>
  </si>
  <si>
    <t>Food Environment Index^</t>
  </si>
  <si>
    <t>Fair or Poor Health^</t>
  </si>
  <si>
    <t>Adult Obesity^</t>
  </si>
  <si>
    <t>Beaufort
Charleston
Greenville</t>
  </si>
  <si>
    <t>High School Graduation Rate^</t>
  </si>
  <si>
    <t>Uninsured Rate^</t>
  </si>
  <si>
    <t>Preventable Hospitalizations 
(per 100,000 patients)^</t>
  </si>
  <si>
    <t>Infant Mortality Rate
(per 1,000 live births)^</t>
  </si>
  <si>
    <t>Percentage of Low Birthweight Births^</t>
  </si>
  <si>
    <t xml:space="preserve">Not applicable </t>
  </si>
  <si>
    <t>Poor Mental Health Days^</t>
  </si>
  <si>
    <t>Transitional Care Management Revenue Opportunity (Medicare)*</t>
  </si>
  <si>
    <t>Hospital Economic Impact*</t>
  </si>
  <si>
    <t>Patient-Doctor 
Communication Satisfaction*</t>
  </si>
  <si>
    <t>Patient-Nurse 
Communication Satisfaction*</t>
  </si>
  <si>
    <t>Annual Routine Care^</t>
  </si>
  <si>
    <t>Star Rating*</t>
  </si>
  <si>
    <t>Harm*</t>
  </si>
  <si>
    <t>Heart Failure - Mortality (Medicare)*</t>
  </si>
  <si>
    <t>Readmission Rate*</t>
  </si>
  <si>
    <t>Value Based Purchasing 
Impact (Medicare)*</t>
  </si>
  <si>
    <t>Hospital-Acquired Conditions 
Impact (Medicare)*</t>
  </si>
  <si>
    <t>Medicare Spending 
Per Beneficiary Score*</t>
  </si>
  <si>
    <t>Readmission Rate 
Penalty (Medicare)*</t>
  </si>
  <si>
    <t>Physician Concentration
(per 10,000 residents)^</t>
  </si>
  <si>
    <t>Charleston
Greenville
Richland</t>
  </si>
  <si>
    <t>STATE VALUE AT BASELINE</t>
  </si>
  <si>
    <t>County</t>
  </si>
  <si>
    <t>Hospital</t>
  </si>
  <si>
    <t>TYPE</t>
  </si>
  <si>
    <t>Physical Inactivity</t>
  </si>
  <si>
    <t>Food Environment Index</t>
  </si>
  <si>
    <t>Fair or Poor Health</t>
  </si>
  <si>
    <t>Adult Obesity</t>
  </si>
  <si>
    <t>High School Graduation Rate</t>
  </si>
  <si>
    <t>Uninsured Rate</t>
  </si>
  <si>
    <t>Preventable Hospitalizations (per 100,000 patients)</t>
  </si>
  <si>
    <t>Infant Mortality Rate (per 1,000 live births)</t>
  </si>
  <si>
    <t>Percentage of Low Birthweight Births</t>
  </si>
  <si>
    <t>Poor Mental Health Days</t>
  </si>
  <si>
    <t>Transitional Care Management Revenue Opportunity (Medicare)</t>
  </si>
  <si>
    <t>Hospital Economic Impact</t>
  </si>
  <si>
    <t>Patient-Doctor Communication Satisfaction</t>
  </si>
  <si>
    <t>Patient-Nurse Communication Satisfaction</t>
  </si>
  <si>
    <t>Annual Routine Care</t>
  </si>
  <si>
    <t>Star Rating</t>
  </si>
  <si>
    <t>Harm</t>
  </si>
  <si>
    <t>Emergency and Inpatient Behavioral Health Diagnoses</t>
  </si>
  <si>
    <t>Readmission Rate</t>
  </si>
  <si>
    <t>Readmission Rate Racial Disparity Gap</t>
  </si>
  <si>
    <t>Value Based Purchasing Impact (Medicare)</t>
  </si>
  <si>
    <t>Hospital-Acquired Conditions Impact (Medicare)</t>
  </si>
  <si>
    <t>Medicare Spending Per Beneficiary Score</t>
  </si>
  <si>
    <t>Readmission Rate Penalty (Medicare)</t>
  </si>
  <si>
    <t>Hospital-wide Turnover Rate</t>
  </si>
  <si>
    <t>VALUE</t>
  </si>
  <si>
    <t>Average</t>
  </si>
  <si>
    <t>STATE CHANGE SINCE BASELINE</t>
  </si>
  <si>
    <t>1.96X</t>
  </si>
  <si>
    <t>N/A</t>
  </si>
  <si>
    <t>1.19X</t>
  </si>
  <si>
    <t>Naloxone Administration by EMS (per 10,000 residents)**</t>
  </si>
  <si>
    <t>Heart Failure - Mortality (Medicare)**</t>
  </si>
  <si>
    <t>Emergency and Inpatient Opioid Overdoses**</t>
  </si>
  <si>
    <t>FTE's per Adjusted Average Daily Census**</t>
  </si>
  <si>
    <t>Physician Concentration (per 10,000 residents)**</t>
  </si>
  <si>
    <t>Change in in the wrong direction.</t>
  </si>
  <si>
    <t>Note: the actual time frames for the measures vary and the values shown are the values available at the baseline.</t>
  </si>
  <si>
    <t>$17.2M - $24.9M</t>
  </si>
  <si>
    <t>$5.4M (penalty)</t>
  </si>
  <si>
    <t>$8.6M</t>
  </si>
  <si>
    <t>BASELINE GLOSSARY</t>
  </si>
  <si>
    <t>COMMUNITY HEALTH MEASURES</t>
  </si>
  <si>
    <t>RELIABILITY MEASURES</t>
  </si>
  <si>
    <t>WORKFORCE MEASURES</t>
  </si>
  <si>
    <t>$0.37M (gain)</t>
  </si>
  <si>
    <t>State change is in the right direction.</t>
  </si>
  <si>
    <t>Low Birthweight Births Racial Disparity Gap</t>
  </si>
  <si>
    <t>DESCRIPTION</t>
  </si>
  <si>
    <t>SOURCE</t>
  </si>
  <si>
    <t>TIME FRAME</t>
  </si>
  <si>
    <t>MEASUREMENT</t>
  </si>
  <si>
    <t xml:space="preserve">Physical inactivity is the percentage of adults aged 20 and over reporting no leisure-time physical activity (a lower score is better). Example of physical activities provided include running, calisthenics, golf, gardening, or walking for exercise. </t>
  </si>
  <si>
    <t xml:space="preserve">Percentage </t>
  </si>
  <si>
    <t>Value from 0 (worst) to 10 (best) determined by equally weighting two indicators of the food environment including 1) limited access to healthy foods, an estimate of the percentage of the population who are low income and do not live close to a grocery store and 2) food insecurity, an estimate of the percentage of the population who did not have access to a reliable source of food during the past year.</t>
  </si>
  <si>
    <t>Number</t>
  </si>
  <si>
    <t xml:space="preserve">Fair or Poor Health  </t>
  </si>
  <si>
    <t>Self-reported health status is a general measure of health-related quality of life (HRQoL) in a population. This measure is based on Behavioral Risk Factor Surveillance System (BRFFS) survey responses to the question: "In general would you say that your health is excellent, very good, and good?" The value reported in the County Health Rankings and in the SCHA Data Packet is the percentage of adult respondents who rate their health "fair" or "poor."</t>
  </si>
  <si>
    <t>County Health Rankings:
Behavioral Risk Factor Surveillance System (BRFSS)</t>
  </si>
  <si>
    <t xml:space="preserve">Percentage of population under the age 65 without health insurance. </t>
  </si>
  <si>
    <t>County Health Rankings:
US Census Bureau's Small Area Health Insurance Estimates</t>
  </si>
  <si>
    <t>Preventable Hospitalizations</t>
  </si>
  <si>
    <t>The Agency for Healthcare Research and Quality's (AHRQ) Prevention Quality Overall Composite 90 (PQI 90) is a measure that can be used with hospital inpatient discharge data, for ages 18 and older, to identify quality of care for "ambulatory care sensitive conditions." The number per 100,000 represents the number of patients for which good outpatient care could have potentially prevented the need for hospitalization or for which early intervention could have prevented complications or more severe disease. The measure is population based and adjusted for covariates.  The PQI 90 measure can be used as a "screening tool" to help flag potential health care quality problem areas that need further investigation; provide a quick check on primary care access or outpatient services in a community by using patient data found in a typical hospital discharge abstract; and, help public health agencies, State data organizations, health care systems, and others interested in improving health care quality in their communities.
With high-quality, community-based primary care, hospitalization for these illnesses often can be avoided. Although other factors outside the direct control of the health care system, such as poor environmental conditions or lack of patient adherence to treatment recommendations, can result in hospitalization, the PQIs provide a good starting point for assessing quality of health services in the community.  They can be used to provide a window into the community — to identify unmet community health care needs, to monitor how well complications from a number of common conditions are being avoided in the outpatient setting, and to compare performance of local health care systems across communities.</t>
  </si>
  <si>
    <t>SC Revenue and Fiscal Affairs Office: Agency for Healthcare Research and Quality Prevention Quality Indicators (PQI) 90</t>
  </si>
  <si>
    <t>Rate per 
100,000 
patients</t>
  </si>
  <si>
    <t>Infant Mortality Rate</t>
  </si>
  <si>
    <t>Deaths of live born infants under one year of age per 1,000 annual live births.</t>
  </si>
  <si>
    <t>SC Department of Health and Environmental Control: South Carolina Community Assessment Network (SCAN)</t>
  </si>
  <si>
    <t>Rate per 1,000 live births</t>
  </si>
  <si>
    <t xml:space="preserve"> Percentage of 
Low Birthweight Births</t>
  </si>
  <si>
    <t>Percentage of newborns whose weight at birth which is less than 2,500 grams (5 pounds, 8 ounces), regardless of the period of gestation. Low birthweight includes very low birth weight and moderately low birthweight.</t>
  </si>
  <si>
    <t>Low Birthweight Births
Racial Disparity Gap</t>
  </si>
  <si>
    <t>Rate of Non-Hispanic black newborns that weigh too little are "X times" higher than that of white newborns that weigh too little. Low birth weight is defined as percentage of those whose weight at birth which is less than 2,500 grams (5 pounds, 8 ounces), regardless of the period of gestation.</t>
  </si>
  <si>
    <t>X times more likely</t>
  </si>
  <si>
    <t xml:space="preserve">Poor Mental Health Days </t>
  </si>
  <si>
    <t>This measure is based on survey responses to the question: “Thinking about your mental health, which includes stress, depression, and problems with emotions, for how many days during the past 30 days was your mental health not good?” The value reported in the County Health Rankings is the average number of days per month a county’s adult respondents reported that their mental health was not good.</t>
  </si>
  <si>
    <t>County Health Rankings:
 Behavioral Risk Factor Surveillance System 
(BRFSS)</t>
  </si>
  <si>
    <t>Days</t>
  </si>
  <si>
    <t xml:space="preserve">Naloxone Administration by EMS </t>
  </si>
  <si>
    <t xml:space="preserve">SC Department of Health and Environmental Control and Department of Alcohol and Other Drug Abuse Services 
(DAODAS website www.justplainkillers.com) </t>
  </si>
  <si>
    <t>Per 10,000 residents</t>
  </si>
  <si>
    <t>Transitional Care Management
Revenue Opportunity (Medicare)</t>
  </si>
  <si>
    <t>Potential lost revenue opportunity if your hospital does not use billable codes (99495/99496) for 100% Medicare inpatients for transitional care management for 30-day post discharge time period. Patient must be contacted within two business days.</t>
  </si>
  <si>
    <t>SC Revenue and Fiscal Affairs Office: 
Medicare Discharge Data</t>
  </si>
  <si>
    <t>Low estimate [$] - 
high estimate [$]</t>
  </si>
  <si>
    <t xml:space="preserve">Hospital Economic Impact </t>
  </si>
  <si>
    <t>Based on the Joint Annual Report (JAR), the American Hospital Association (AHA) help estimate the economic impact analysis (EIA) or the effect of an event on the economy in a specified area. It usually measures changes in business revenue, business profits, personal wages, and/or jobs. Revenue of Fiscal Affairs (RFA) office helps when there are certain elements missing from the JAR report and AHA can't estimate the amount.  The American Hospital Association only calculated Hospital Economic Impact for those hospitals that submitted complete information to the Joint Annual Report.</t>
  </si>
  <si>
    <t>American Hospital Association:
Joint Annual Report (JAR)</t>
  </si>
  <si>
    <t>$</t>
  </si>
  <si>
    <t>Patient-Doctor 
Communication Satisfaction</t>
  </si>
  <si>
    <t>Percentage of patients reporting that their doctors “Always” communicated well with them during their hospital stay (HCAHPS measure).</t>
  </si>
  <si>
    <t>Centers for Medicare &amp; Medicaid Services: Hospital Consumer Assessment of Healthcare 
Providers and Systems (HCAHPS)</t>
  </si>
  <si>
    <t>Patient-Nurse 
Communication Satisfaction</t>
  </si>
  <si>
    <t>Percentage of patients reporting that their nurses  “Always” communicated well with them during their hospital stay (HCAHPS measure).</t>
  </si>
  <si>
    <t>Previously called "Timely Ambulatory Care." Based on the Behavioral Risk Factor Surveillance System (BRFSS), the percentage of patients who responded they had a routine check-up with their doctor in the last 12 months.</t>
  </si>
  <si>
    <t>SC Department of Health and Environmental Control Behavioral Risk Factor Surveillance System
(BRFSS)</t>
  </si>
  <si>
    <t>Developed by CMS, hospitals are rated 1-5 stars based on performance on 64 individual quality measures (grouped into 7 categories) from inpatient and outpatient quality reporting.</t>
  </si>
  <si>
    <t>Centers for Medicare &amp; Medicaid Services (CMS)</t>
  </si>
  <si>
    <t>STAR rating</t>
  </si>
  <si>
    <t>This harm measure works such that if any hospitalization had 1 of the 14 CMS HACs shown below, the hospitalization discharge is counted once in the numerator. CMS HACS list: Foreign Object Retained After Surgery, Air Embolism, Blood Incompatibility, Stage III and IV Pressure Ulcers*, Falls and Trauma:  Fractures, Dislocations, Intracranial Injuries, Crushing Injuries, Burn, Other Injuries*, Manifestations of Poor Glycemic Control:  Diabetic Ketoacidosis, Nonketotic Hyperosmolar Coma, Hypoglycemic Coma, Secondary Diabetes with Ketoacidosis, Secondary Diabetes with Hyperosmolarity*, Catheter-Associated Urinary Tract Infection (UTI)*, Vascular Catheter-Associated Infection*, Surgical Site Infection, Mediastinitis, Following Coronary Artery Bypass Graft (CABG, Surgical Site Infection Following Bariatric Surgery for Obesity:  Laparoscopic Gastric Bypass, Gastroenterostomy, Laparoscopic Gastric Restrictive Surgery, Surgical Site Infection Following Certain Orthopedic Procedures:  Spine, Neck, Shoulder, Elbow, Surgical Site Infection Following Cardiac Implantable Electronic Device (CIED), Deep Vein Thrombosis (DVT)/Pulmonary Embolism (PE) Following Certain Orthopedic Procedures:  Total Knee Replacement, Hip Replacement*, Iatrogenic Pneumothorax with Venous Catheterization.
The rate is calculated as such: The numerator is hospitalization discharges that had 1 or more of the CMS HACs. The denominator is the number of inpatient hospitalizations for your hospital during a specific timeframe.  Note: the Premier Hospital Improvement Innovation Network (HIIN) national measure is used as a proxy for the national benchmark.</t>
  </si>
  <si>
    <t>Heart Failure Mortality
 (Medicare)</t>
  </si>
  <si>
    <t>The 30-day risk adjusted mortality rate for Medicare patients suffering from heart failure. The ratio of observed deaths to expected deaths is used to assess whether the hospital had more deaths than expected (ratio &gt;1), the same number of deaths as expected (ratio =1), or fewer deaths than expected (ratio &lt;1). This number is then multiplied by national mortality rate so that the hospital's adjusted death rate may be compared to the national rate. 
The mortality rate is shown in the data provided to you, but color coding for quintiles is based on rank.</t>
  </si>
  <si>
    <t>Centers for Medicare &amp; Medicaid Services Mortality Datagen File</t>
  </si>
  <si>
    <t>Rank</t>
  </si>
  <si>
    <t>Emergency and Inpatient 
Behavioral Diagnoses</t>
  </si>
  <si>
    <t>All-payers claims coded with a primary behavioral health diagnosis inpatient or emergency department setting.</t>
  </si>
  <si>
    <t>SC Revenue and Fiscal Affairs Office: Inpatient and Emergency Department Behavioral Health Primary Diagnosis Data</t>
  </si>
  <si>
    <t>Emergency and Inpatient Opioid Overdoses</t>
  </si>
  <si>
    <t xml:space="preserve">Number of opioid related patients with overdoses coming from SC's Hospital's inpatient and emergency room discharges. Overdose defined by any diagnosis field containing an ICD-10 code beginning with T40.0-T40.4, or T40.6.		</t>
  </si>
  <si>
    <t>SC Revenue and Fiscal Affairs Office: Inpatient and Emergency Department Behavioral Health Primary and Secondary Diagnosis Data</t>
  </si>
  <si>
    <t>Rate that your patients are readmitted within 30 days to your hospital or to any other SC hospitals.</t>
  </si>
  <si>
    <t>SC Revenue and Fiscal Affairs Office: 30-day All Cause Readmissions</t>
  </si>
  <si>
    <t>Readmission Rate
Racial Disparity Gap</t>
  </si>
  <si>
    <t>Rate that your black patients are readmitted within 30 days to your hospital or any other hospital in South Carolina are “X times” higher than your white patients.</t>
  </si>
  <si>
    <t>SC Revenue and Fiscal Affairs Office: 30-day All Cause Readmissions by Race</t>
  </si>
  <si>
    <t>Value-Based Purchasing 
Impact (Medicare)</t>
  </si>
  <si>
    <t>VBP eligible hospitals contribute a set percentage of their Medicare Inpatient Prospective Payment System (IPPS)-based operating payments to a national VBP pool of dollars. Hospitals are evaluated on a measure by measure basis. Similar measures are grouped into domains and overall domain scores are calculated based on the average measure score in domain. Domain scores are then combined to find a Total Performance Score (TPS). The TPS serves as the basis for determining hospitals' VBP payments or gain/loss under the program. Using all program eligible hospitals' Total Performance Scores, CMS calculates a VBP slope that redistributes all VBP contributions and makes the program budget neutral nationally. Colors are determined by hospital's total performance score on all 4 domains which include process of care, patient experience, patient outcomes and efficiency domains. 
The value for the gain/loss is shown in the report, but the color coding for the quintiles is based on rank.</t>
  </si>
  <si>
    <t>South Carolina Hospital Association</t>
  </si>
  <si>
    <t>Rank and gain/loss [$]</t>
  </si>
  <si>
    <t>Hospital-Acquired Condition Impact (Medicare)</t>
  </si>
  <si>
    <t>Medicare Spending 
Per Beneficiary Score</t>
  </si>
  <si>
    <t>Medicare Spending Per Beneficiary (MSPB) measure evaluates hospitals' efficiency as reflected by Medicare payments made during an MSPB episode, relative to the efficiency of the median hospital. An MSPB episode includes all Medicare Part A and Part B claims paid during the period from 3 days prior to a hospital admission (i.e., index admission) through 30 days after discharge from the hospital. A hospital's MSPB measure is calculated as the hospital's average MSPB amount divided by the median MSPB amount across all hospitals, where a hospital's MSPB amount is the hospital's average price-standardized risk adjusted spending for an MSPB episode (lower score is a better score). Medicare payment amounts are price standardized to remove effect of geographic payment differences and add-on payments for indirect medical education (IME) and disproportionate share hospitals (DSH). In addition, the MSPB measure are risk adjusted to account for beneficiary age and severity of illness. The data presented on the Hospital Compare webpages provide non-risk adjusted values for two reasons: first, so that the public can evaluate service costs based on non-risk amounts and determine appropriate next steps; and second, because risk adjustment is done at the episode level rather than at the service category/claim level.
The value for the MSPB score is shown in the report, but the color coding for the quintiles is based on rank.</t>
  </si>
  <si>
    <t>Rank and score</t>
  </si>
  <si>
    <t>Readmission Rate 
Penalty (Medicare)</t>
  </si>
  <si>
    <t>Estimated percent impact and penalty [$]</t>
  </si>
  <si>
    <t>Percentage</t>
  </si>
  <si>
    <t>FTEs per Adjusted Average Daily Census</t>
  </si>
  <si>
    <t>SC Joint Annual Report and SC Revenue and Fiscal Affairs Office</t>
  </si>
  <si>
    <t>Physician Concentration</t>
  </si>
  <si>
    <t xml:space="preserve">Information is based on all physicians with an active license to practice and a practice location in South Carolina as reported during the license renewal period. The county practice locations are those reported as the primary practice site. </t>
  </si>
  <si>
    <t>SC Revenue and Fiscal Affairs Office and SC for Healthcare Workforce</t>
  </si>
  <si>
    <t>`</t>
  </si>
  <si>
    <r>
      <t xml:space="preserve">The baseline is taken from the Summer 2017 </t>
    </r>
    <r>
      <rPr>
        <i/>
        <sz val="11"/>
        <color theme="1"/>
        <rFont val="Avenir LT Std 45 Book"/>
        <family val="2"/>
      </rPr>
      <t>By the Numbers</t>
    </r>
    <r>
      <rPr>
        <sz val="11"/>
        <color theme="1"/>
        <rFont val="Avenir LT Std 45 Book"/>
        <family val="2"/>
      </rPr>
      <t xml:space="preserve"> report for most measures.  The baseline for measures marked with ** is the Summer 2018 report.</t>
    </r>
  </si>
  <si>
    <t>no change</t>
  </si>
  <si>
    <r>
      <t xml:space="preserve">Most values are averages.  Those shown in </t>
    </r>
    <r>
      <rPr>
        <b/>
        <sz val="11"/>
        <color theme="1"/>
        <rFont val="Avenir LT Std 45 Book"/>
        <family val="2"/>
      </rPr>
      <t>bold</t>
    </r>
    <r>
      <rPr>
        <sz val="11"/>
        <color theme="1"/>
        <rFont val="Avenir LT Std 45 Book"/>
        <family val="2"/>
      </rPr>
      <t xml:space="preserve"> are state totals.</t>
    </r>
  </si>
  <si>
    <t>GLOSSARY</t>
  </si>
  <si>
    <t>TOP PERFORMERS</t>
  </si>
  <si>
    <t>Low Birthweight Births 
Racial Disparity Gap^</t>
  </si>
  <si>
    <t>Naloxone Administration by EMS 
(per 10,000 residents)^</t>
  </si>
  <si>
    <t>Emergency and Inpatient 
Behavioral Health Diagnoses*</t>
  </si>
  <si>
    <t>Emergency and Inpatient 
Opioid Overdoses*</t>
  </si>
  <si>
    <t>Readmission Rate 
Racial Disparity Gap*</t>
  </si>
  <si>
    <t>Hospital-wide 
Turnover Rate*</t>
  </si>
  <si>
    <t>FTE's per Adjusted 
Average Daily Census*</t>
  </si>
  <si>
    <t>^</t>
  </si>
  <si>
    <t>Indicates county-specific data</t>
  </si>
  <si>
    <t>*</t>
  </si>
  <si>
    <t>Indicates hospital-specific data</t>
  </si>
  <si>
    <t>SC RANGE</t>
  </si>
  <si>
    <t>County Health Rankings: 
United States Department of Agriculture Food Environment Atlas, Map the Meal Gap from Feeding America</t>
  </si>
  <si>
    <t>5.1 - 6.4</t>
  </si>
  <si>
    <r>
      <t>Percentage of the adult population (age 20 and older) that reported a body mass index (BMI) greater than or equal to 30 kg/m</t>
    </r>
    <r>
      <rPr>
        <vertAlign val="superscript"/>
        <sz val="14"/>
        <color theme="1"/>
        <rFont val="Avenir LT Std 45 Book"/>
        <family val="2"/>
      </rPr>
      <t>2</t>
    </r>
    <r>
      <rPr>
        <sz val="14"/>
        <color theme="1"/>
        <rFont val="Avenir LT Std 45 Book"/>
        <family val="2"/>
      </rPr>
      <t xml:space="preserve">. </t>
    </r>
  </si>
  <si>
    <t>County Health Rankings:
United States Diabetes Surveillance System</t>
  </si>
  <si>
    <t>0 - 5.0</t>
  </si>
  <si>
    <t>Percentile rank and penalty [$] on HAC performance</t>
  </si>
  <si>
    <t xml:space="preserve">(FTE/AADC): FTEs per occupied bed = Inpatient FTEs divided by total annual patient days divided by 365.  (Aka Inpatient FTEs per occupied bed). 
Average daily census = Total annual patient days divided by 365.
Your hospital is approximately using XXX people to care for every patient you see.
Variables used to calculate this analysis include total hospital FTEs, patient days, average daily census, adjustment factor: gross patient revenue/gross inpatient acute care revenue and adjustment average daily census.
Calculation notes:
FTEs per occupied bed =Inpatient FTEs divided by total annual patient days divided by 365.  (Aka Inpatient FTEs per occupied bed).
Total annual patient days / 365 Average daily census Measures the productivity of labor devoted to inpatient services as a function of the number of patients. Because the provision of inpatient services is labor intensive, labor productivity plays an important role in inpatient costs. Of course, in addition to the number of patients, the intensity of services provided also affects the requirement for labor resources. Thus, this ratio often is adjusted for case mix differentials by multiplying the denominator by the all-patient case mix index.
note: we don’t have Employees split into IP and OP so we use Total FTE/ Adjusted ADC rather than IP FTE/ADC 
Average daily census = Total annual patient days divided by 365. 
Measures inpatient volume on the basis of number of patients (occupied beds). In most situations, a higher average daily census is better because it spreads fixed costs over a greater number of patients, and hence increases profitability. Note that a valid interpretation of this measure requires comparison with the number of licensed (or staffed) beds. Also, note that this measure is sometimes just called census.
http://www.blackwellpublishing.com/content/zelman/AppendixB.pdf
Adjustment Factor =  Gross Patient Revenue / Gross Inpatient Acute Care Revenue
Note: because of state reporting requirements inpatient denominator is based on all inpatient revenue, regardless of source (acute, swing, or extended Care Units).  As a result the all facilities with these bed types/units will have a slightly lower than expected adjustment factor (because the denominator is inflated).   
For the peer group comparison, facilities are divided into quartiles based on the composite ranking of three indices (physician, market and service index) outlined.                                                                                                                                Please contact Byron Kirby for questions: Byron.kirby@rfa.sc.gov
Hospital Peer Group Ranking:
Physician Index 
Each hospital is assigned a ranking based on their physician specialty makeup.  The logic behind this is that hospitals doing more volume in high cost specialties will have more resources and are ranked higher.  
A ratio for each physician specialty is created by dividing the state mean charges for that specialty by the state mean charges for all specialties.  High cost specialties will have a ratio greater than one while low cost specialties will have a ratio between zero and one. These ratios are applied to each hospital’s volume within each specialty.  A score is given to each hospital by dividing their total ratio adjusted volume by their true volume.  Hospitals are then ranked based on this score.
Market Index 
	Hospitals in SC serve a certain portion of its population.   The hospitals are ranked on how large that portion is.  
	Hospital market share is broken down by county, age, race, and gender.  This market share is applied to the state population for each county, age, race, and gender grouping to come up with the total population served for each hospital.  This total is a hypothetical volume each hospital would have if every South Carolina citizen had a hospital stay.  The hospitals are then ranked based on this population served total.  
Service Index
	Hospitals in SC provide a myriad of services within their facilities. The service index is a means of measuring the aggregate availability of these services and equipment in proportion to the state’s capacity as a whole.
Hospitals provide a summary of the services available to patients in their care via the Joint Annual Report of Facilities.  The service index score is a composite score based on the following services and equipment:  radiation therapy, MRI, PET scan, Cath. lab, open heart surgery, 24-hour physician staffed ED, neonatal bed percentage, specialty bed percentage, operating room percentage, cardiac care bed percentage, intermediate care bed percentage, other specialty bed percentage.  </t>
  </si>
  <si>
    <t>Abbeville
Allendale
Fairfield</t>
  </si>
  <si>
    <t>6.5 - 7.7</t>
  </si>
  <si>
    <t>7.8 - 11.7</t>
  </si>
  <si>
    <t>11.8 - 28.8</t>
  </si>
  <si>
    <t>SC Revenue and Fiscal Affairs Office: Partnership for Patients All Hospital Acquired Conditions  
(PFP-HAC 1)</t>
  </si>
  <si>
    <t>1 - 9</t>
  </si>
  <si>
    <t>10 - 18</t>
  </si>
  <si>
    <t>Total</t>
  </si>
  <si>
    <r>
      <rPr>
        <sz val="11"/>
        <rFont val="Avenir LT Std 45 Book"/>
        <family val="2"/>
      </rPr>
      <t xml:space="preserve">For more information about the measures, please visit: </t>
    </r>
    <r>
      <rPr>
        <u/>
        <sz val="11"/>
        <color theme="9"/>
        <rFont val="Avenir LT Std 45 Book"/>
        <family val="2"/>
      </rPr>
      <t>www.scha.org/data-methods</t>
    </r>
  </si>
  <si>
    <t>* Star methodology changed in 2021, so change not shown.</t>
  </si>
  <si>
    <t>Beaufort
Charleston
York</t>
  </si>
  <si>
    <t>Allendale County Hospital
Edgefield County Healthcare
Prisma Health Patewood Hospital</t>
  </si>
  <si>
    <t>Supplemental Staff Contracts (Qualivis)*</t>
  </si>
  <si>
    <t>Supplemental Staff 
Contract Length (Qualivis)*</t>
  </si>
  <si>
    <t>21.7 - 78.1</t>
  </si>
  <si>
    <t>11.4 - 21.6</t>
  </si>
  <si>
    <t>8.6 - 11.3</t>
  </si>
  <si>
    <t>4.9 - 8.5</t>
  </si>
  <si>
    <t>0.7 - 4.8</t>
  </si>
  <si>
    <t>Percentage of ninth-grade students that graduated from high school in four years.</t>
  </si>
  <si>
    <t>2.11X</t>
  </si>
  <si>
    <t>$546M</t>
  </si>
  <si>
    <t>Edgefield
Lancaster
York</t>
  </si>
  <si>
    <t>Edgefield
McCormick
Saluda</t>
  </si>
  <si>
    <t>Clarendon
Florence
Williamsburg</t>
  </si>
  <si>
    <t>AnMed Health Cannon
Prisma Health Baptist Hospital
Prisma Health Hillcrest Hospital
Prisma Health Patewood Hospital
Roper St. Francis Berkeley Hospital
Union Medical Center</t>
  </si>
  <si>
    <t>2018 - 2020</t>
  </si>
  <si>
    <t>FFY 2022</t>
  </si>
  <si>
    <t>2.0%  - 8.9%</t>
  </si>
  <si>
    <t>9.0%  - 9.9%</t>
  </si>
  <si>
    <t>9.9%  - 10.59%</t>
  </si>
  <si>
    <t>10.6%  - 13.1%</t>
  </si>
  <si>
    <t>13.2%  - 17.9%</t>
  </si>
  <si>
    <t>Naloxone administration via EMS per 10,000 residents based on SC census population data.    The total reflects complete records and represents # of persons administered naloxone.  Data excludes those missing age, sex or  county.  Naloxone is a narcotic blocker. It is used to treat narcotic drug overdose. It is used to temporarily reverse the effects of opioid medicines. This medicine has no effect in people who are not taking opioid medicines.</t>
  </si>
  <si>
    <t>The 21st Century Cures Act of 2016 required CMS to implement a Socio-Demographic Status (SDS) adjustment into the FFY 2019 program. In the FFY 2018 Inpatient Prospective Payment System (IPPS) final rule CMS adopted an interim SDS adjustment for FFY 2019 RRP. In this interim adjustment, hospitals will be grouped into quintiles based on their ratio of full-benefit dual eligible patients to total Medicare Fee-For-Service (FFS) and Medicare Advantage (MA) patients. Hospitals will then be compared to the condition-specific median excess ratio of all hospitals within their quintile. The adjustment will be budget neutral nationally. Final methodologies will be published in future rulemaking.
In the FFY 2019 SDS methodology, condition-specific revenue is multiplied by the condition-specific quintile median excess ratio minus each condition’s corresponding excess ratio to determine the excess revenue used to calculate payment penalties.  The total excess revenue is then divided by the relevant three years of total base operating revenue for ALL discharges and multiplied by a budget neutrality factor such that Medicare savings without the SDS adjustment and Medicare savings with the SDS adjustment are equal to determine the annual adjustment factors applied to base operating IPPS payments (these factors are capped at 3.0%).
Hospitals in the higher quintiles (higher percent of full-benefit dual eligible patients) will have a less stringent benchmark (median excess ratio) and hospitals in the lower quintiles (lower percent of full-benefit dual eligible patients) will have a more stringent benchmark (median excess ratio). Therefore, although the program is budget neutral nationally, there will be winners and losers within each quintile.  Colors are determined by hospital's actual penalty percentage applied to your hospital's inpatient payments. 
Note: the average penalty for all states is $10.9 million.</t>
  </si>
  <si>
    <t>1 - 12</t>
  </si>
  <si>
    <t>STATE VALUE 
SUMMER 2022</t>
  </si>
  <si>
    <t>NATIONAL VALUE
SUMMER 2022</t>
  </si>
  <si>
    <t>$18.0M - $24.3M</t>
  </si>
  <si>
    <t>$32.1 B</t>
  </si>
  <si>
    <t>2.07X</t>
  </si>
  <si>
    <t>$3.6T</t>
  </si>
  <si>
    <t>1.13x</t>
  </si>
  <si>
    <t>$2.4M (penalty)</t>
  </si>
  <si>
    <t>$11M (penalty)</t>
  </si>
  <si>
    <t>$331M (penalty)</t>
  </si>
  <si>
    <t>Calhoun
McCormick
Saluda</t>
  </si>
  <si>
    <t>Beaufort
Charleston
Lexington</t>
  </si>
  <si>
    <t>Aiken
Calhoun
Darlington</t>
  </si>
  <si>
    <t>Allendale
Richland
York</t>
  </si>
  <si>
    <t>Abbeville Area Medical Center
MUSC Health Chester Medical Center
Williamsburg Regional Hospital</t>
  </si>
  <si>
    <t>East Cooper Medical Center
Prisma Health Hillcrest Hospital
Union Medical Center
Williamsburg Regional Hospital</t>
  </si>
  <si>
    <t>Abbeville Area Medical Center
Allendale County Hospital
AnMed Health Cannon
Cherokee Medical Center
Edgefield County Healthcare
Lake City Community Hospital
MUSC Health Columbia Medical Center Northeast
Union Medical Center
Williamsburg Regional Hospital</t>
  </si>
  <si>
    <t>McLeod Health Dillon
Prisma Health Hillcrest Hospital
Prisma Health Patewood Hospital</t>
  </si>
  <si>
    <t>Newberry County Memorial Hospital
Prisma Health Laurens County Hospital
Prisma Health Patewood Hospital</t>
  </si>
  <si>
    <t>MUSC Health Kershaw Medical Center
Prisma Health Baptist Easley Hospital
Prisma Health Baptist Parkridge Hospital</t>
  </si>
  <si>
    <t>2019
(2022 County Health Rankings)</t>
  </si>
  <si>
    <t>2018 - 2019
(2022 County Health Rankings)</t>
  </si>
  <si>
    <t>FFY 2021
preliminary
(PQI version 2020)</t>
  </si>
  <si>
    <t>10/1/20 - 9/30/21</t>
  </si>
  <si>
    <t>7/1/20 - 3/31/21</t>
  </si>
  <si>
    <t>July 2021 Care Compare timeframe for reporting</t>
  </si>
  <si>
    <t>FFY 2021
preliminary</t>
  </si>
  <si>
    <t>Newberry County Memorial Hospital
Prisma Health Baptist Parkridge Hospital
Prisma Health Greer Memorial Hospital
Prisma Health Hillcrest Hospital
Prisma Health Patewood Hospital
Roper St. Francis Mount Pleasant Hospital</t>
  </si>
  <si>
    <t>Grand Strand Medical Center
MUSC Health Florence Medical Center
Regional Medical Center</t>
  </si>
  <si>
    <t>7/1/2017 - 12/1/2019</t>
  </si>
  <si>
    <t>FFY 2023
estimate</t>
  </si>
  <si>
    <t>County Health Rankings:
EDFacts</t>
  </si>
  <si>
    <t>2020
estimate</t>
  </si>
  <si>
    <t>The Hospitals-Acquired Condition (HAC) Reduction Program sets payment penalties each year for hospitals in the top quartile (worst performance) of HAC rates for the country. Under the program, hospitals are scored measure by measure based on their decile ranking (z-score for 2018+) nationwide. Scores for similar measures are combined into domain scores. Domain scores are then weighted together into a Total HAC score. The Total HAC score is used to determine the top quartile (worst performance) for payment in each year. Colors are determined by hospital's percentile ranking on HAC performance.
Note: The average impact for each state in the nation is $6.5 million.</t>
  </si>
  <si>
    <t>Gallagher Surveys</t>
  </si>
  <si>
    <t>22.5% - 28.2%</t>
  </si>
  <si>
    <t>28.3% - 31.2%</t>
  </si>
  <si>
    <t>31.3% - 33.5%</t>
  </si>
  <si>
    <t>33.6% - 35.9%</t>
  </si>
  <si>
    <t>36.0% - 39.0%</t>
  </si>
  <si>
    <t>8.4 - 9.0</t>
  </si>
  <si>
    <t>8.0 - 8.3</t>
  </si>
  <si>
    <t>7.7 - 7.9</t>
  </si>
  <si>
    <t>7.4 - 7.6</t>
  </si>
  <si>
    <t>6.3 - 7.3</t>
  </si>
  <si>
    <t>15.3% - 19.3%</t>
  </si>
  <si>
    <t>19.4% - 21.4%</t>
  </si>
  <si>
    <t>21.5% - 23.6%</t>
  </si>
  <si>
    <t>26.0% - 30.2%</t>
  </si>
  <si>
    <t>23.7% - 25.9%</t>
  </si>
  <si>
    <t>27.8% - 35.4%</t>
  </si>
  <si>
    <t>35.5% - 37.3%</t>
  </si>
  <si>
    <t>37.4% - 38.8%</t>
  </si>
  <si>
    <t>38.9% - 41.0%</t>
  </si>
  <si>
    <t>41.1% - 46.4%</t>
  </si>
  <si>
    <t>87.0% - 92.9%</t>
  </si>
  <si>
    <t>85.0% - 87.0%</t>
  </si>
  <si>
    <t>83.0% - 84.4%</t>
  </si>
  <si>
    <t>81.0% - 82.5%</t>
  </si>
  <si>
    <t>65.2% - 79.0%</t>
  </si>
  <si>
    <t>10.8% - 12.29%</t>
  </si>
  <si>
    <t>12.3% - 12.96%</t>
  </si>
  <si>
    <t>14.5% - 19.4%</t>
  </si>
  <si>
    <t>12.97% - 13.5%</t>
  </si>
  <si>
    <t>13.6% - 14.4%</t>
  </si>
  <si>
    <t>526 - 905</t>
  </si>
  <si>
    <t>906 - 1,092</t>
  </si>
  <si>
    <t>1,093 - 1,395</t>
  </si>
  <si>
    <t>1,396 - 1,626</t>
  </si>
  <si>
    <t>1,627 - 2,549</t>
  </si>
  <si>
    <t>4.2 - 4.7</t>
  </si>
  <si>
    <t>4.8 - 4.91</t>
  </si>
  <si>
    <t>4.92 - 5.11</t>
  </si>
  <si>
    <t>5.12 - 5.27</t>
  </si>
  <si>
    <t>5.28 - 5.7</t>
  </si>
  <si>
    <t>84% - 92%</t>
  </si>
  <si>
    <t>82% - 83%</t>
  </si>
  <si>
    <t>80% - 81%</t>
  </si>
  <si>
    <t>70% - 78%</t>
  </si>
  <si>
    <t>83% - 95%</t>
  </si>
  <si>
    <t>79% - 82%</t>
  </si>
  <si>
    <t>77% - 78%</t>
  </si>
  <si>
    <t>71% - 75%</t>
  </si>
  <si>
    <t>0%  - 0.028%</t>
  </si>
  <si>
    <t>0.081% - 0.11%</t>
  </si>
  <si>
    <t>0.029% - 0.080%</t>
  </si>
  <si>
    <t>0.111%  - 0.16%</t>
  </si>
  <si>
    <t>0.17% - 0.30%</t>
  </si>
  <si>
    <t>13 - 21</t>
  </si>
  <si>
    <t>22 - 30</t>
  </si>
  <si>
    <t>31 - 40</t>
  </si>
  <si>
    <t>41 - 50</t>
  </si>
  <si>
    <t>1.76% - 7.96%</t>
  </si>
  <si>
    <t>7.97% - 9.73%</t>
  </si>
  <si>
    <t>9.74% - 10.91%</t>
  </si>
  <si>
    <t>10.92% - 12.42%</t>
  </si>
  <si>
    <t>12.45% - 15.92%</t>
  </si>
  <si>
    <t>19 - 27</t>
  </si>
  <si>
    <t>28 - 36</t>
  </si>
  <si>
    <t>37 - 45</t>
  </si>
  <si>
    <t>0 - 25</t>
  </si>
  <si>
    <t>26 - 43</t>
  </si>
  <si>
    <t>45 - 71</t>
  </si>
  <si>
    <t>72 - 78</t>
  </si>
  <si>
    <t>79 - 99</t>
  </si>
  <si>
    <t>1 - 5</t>
  </si>
  <si>
    <t>6 - 13</t>
  </si>
  <si>
    <t>14 - 18</t>
  </si>
  <si>
    <t>19 - 25</t>
  </si>
  <si>
    <t>26 - 32</t>
  </si>
  <si>
    <t>81.4% - 84.4%</t>
  </si>
  <si>
    <t>78.478% - 81.3%</t>
  </si>
  <si>
    <t>84.5% - 90.4%</t>
  </si>
  <si>
    <t>77.16% - 78.77%</t>
  </si>
  <si>
    <t>70.9% - 77.15%</t>
  </si>
  <si>
    <t xml:space="preserve">Average annual turnover rate for the entire hospital industry (not nursing only) in the state. Note: this measure is not currently available at the hospital- or state-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</si>
</sst>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0.0%"/>
  </numFmts>
  <fonts count="43">
    <font>
      <sz val="11"/>
      <color theme="1"/>
      <name val="Calibri"/>
      <family val="2"/>
      <scheme val="minor"/>
    </font>
    <font>
      <sz val="11"/>
      <color theme="1"/>
      <name val="Calibri"/>
      <family val="2"/>
      <scheme val="minor"/>
    </font>
    <font>
      <sz val="18"/>
      <color theme="3"/>
      <name val="Calibri Light"/>
      <family val="2"/>
      <scheme val="major"/>
    </font>
    <font>
      <sz val="42"/>
      <color rgb="FF5D87A1"/>
      <name val="Calibri Light"/>
      <family val="2"/>
      <scheme val="major"/>
    </font>
    <font>
      <sz val="11"/>
      <color theme="1"/>
      <name val="Calibri Light"/>
      <family val="2"/>
      <scheme val="major"/>
    </font>
    <font>
      <sz val="8.5"/>
      <color rgb="FF5D87A1"/>
      <name val="Calibri Light"/>
      <family val="2"/>
      <scheme val="major"/>
    </font>
    <font>
      <sz val="8.5"/>
      <color theme="1"/>
      <name val="Calibri Light"/>
      <family val="2"/>
      <scheme val="major"/>
    </font>
    <font>
      <sz val="8.5"/>
      <color theme="0"/>
      <name val="Calibri Light"/>
      <family val="2"/>
      <scheme val="major"/>
    </font>
    <font>
      <b/>
      <sz val="8.5"/>
      <color theme="1"/>
      <name val="Calibri Light"/>
      <family val="2"/>
      <scheme val="major"/>
    </font>
    <font>
      <u/>
      <sz val="11"/>
      <color theme="10"/>
      <name val="Calibri"/>
      <family val="2"/>
      <scheme val="minor"/>
    </font>
    <font>
      <sz val="11"/>
      <color theme="0"/>
      <name val="Avenir LT Std 45 Book"/>
      <family val="2"/>
    </font>
    <font>
      <sz val="11"/>
      <name val="Avenir LT Std 45 Book"/>
      <family val="2"/>
    </font>
    <font>
      <sz val="11"/>
      <color theme="1"/>
      <name val="Avenir LT Std 45 Book"/>
      <family val="2"/>
    </font>
    <font>
      <sz val="11"/>
      <color rgb="FF000000"/>
      <name val="Avenir LT Std 45 Book"/>
      <family val="2"/>
    </font>
    <font>
      <sz val="11"/>
      <color rgb="FFC00000"/>
      <name val="Avenir LT Std 45 Book"/>
      <family val="2"/>
    </font>
    <font>
      <b/>
      <sz val="11"/>
      <color theme="1"/>
      <name val="Avenir LT Std 45 Book"/>
      <family val="2"/>
    </font>
    <font>
      <b/>
      <sz val="11"/>
      <color rgb="FFC00000"/>
      <name val="Avenir LT Std 45 Book"/>
      <family val="2"/>
    </font>
    <font>
      <i/>
      <sz val="11"/>
      <color theme="1"/>
      <name val="Avenir LT Std 45 Book"/>
      <family val="2"/>
    </font>
    <font>
      <u/>
      <sz val="11"/>
      <color theme="10"/>
      <name val="Avenir LT Std 45 Book"/>
      <family val="2"/>
    </font>
    <font>
      <sz val="11"/>
      <color theme="7"/>
      <name val="Avenir LT Std 45 Book"/>
      <family val="2"/>
    </font>
    <font>
      <b/>
      <sz val="42"/>
      <color theme="4"/>
      <name val="Avenir LT Std 45 Book"/>
      <family val="2"/>
    </font>
    <font>
      <sz val="42"/>
      <color rgb="FF5D87A1"/>
      <name val="HelveticaNeueLT Std Med Cn"/>
      <family val="2"/>
    </font>
    <font>
      <sz val="11"/>
      <color theme="1"/>
      <name val="Arial Narrow"/>
      <family val="2"/>
    </font>
    <font>
      <sz val="8.5"/>
      <color rgb="FF5D87A1"/>
      <name val="HelveticaNeueLT Std Lt Cn"/>
      <family val="2"/>
    </font>
    <font>
      <sz val="8.5"/>
      <color theme="1"/>
      <name val="HelveticaNeueLT Std Lt Cn"/>
      <family val="2"/>
    </font>
    <font>
      <sz val="8.5"/>
      <color theme="0"/>
      <name val="HelveticaNeueLT Std Lt Cn"/>
      <family val="2"/>
    </font>
    <font>
      <b/>
      <sz val="8.5"/>
      <color theme="1"/>
      <name val="HelveticaNeueLT Std Lt Cn"/>
      <family val="2"/>
    </font>
    <font>
      <sz val="7.5"/>
      <color theme="0"/>
      <name val="Avenir LT Std 45 Book"/>
      <family val="2"/>
    </font>
    <font>
      <sz val="16"/>
      <color theme="0"/>
      <name val="Avenir LT Std 45 Book"/>
      <family val="2"/>
    </font>
    <font>
      <sz val="18"/>
      <name val="Avenir LT Std 45 Book"/>
      <family val="2"/>
    </font>
    <font>
      <sz val="14"/>
      <color rgb="FF000000"/>
      <name val="Avenir LT Std 45 Book"/>
      <family val="2"/>
    </font>
    <font>
      <sz val="14"/>
      <color theme="1"/>
      <name val="Avenir LT Std 45 Book"/>
      <family val="2"/>
    </font>
    <font>
      <i/>
      <sz val="14"/>
      <color theme="1"/>
      <name val="Avenir LT Std 45 Book"/>
      <family val="2"/>
    </font>
    <font>
      <b/>
      <sz val="14"/>
      <color theme="1"/>
      <name val="Avenir LT Std 45 Book"/>
      <family val="2"/>
    </font>
    <font>
      <b/>
      <sz val="18"/>
      <color theme="1"/>
      <name val="Avenir LT Std 45 Book"/>
      <family val="2"/>
    </font>
    <font>
      <sz val="18"/>
      <color theme="1"/>
      <name val="Avenir LT Std 45 Book"/>
      <family val="2"/>
    </font>
    <font>
      <sz val="16"/>
      <name val="Avenir LT Std 45 Book"/>
      <family val="2"/>
    </font>
    <font>
      <sz val="14"/>
      <name val="Avenir LT Std 45 Book"/>
      <family val="2"/>
    </font>
    <font>
      <sz val="14"/>
      <color theme="0"/>
      <name val="Avenir LT Std 45 Book"/>
      <family val="2"/>
    </font>
    <font>
      <vertAlign val="superscript"/>
      <sz val="14"/>
      <color theme="1"/>
      <name val="Avenir LT Std 45 Book"/>
      <family val="2"/>
    </font>
    <font>
      <u/>
      <sz val="11"/>
      <color theme="9"/>
      <name val="Avenir LT Std 45 Book"/>
      <family val="2"/>
    </font>
    <font>
      <b/>
      <sz val="11"/>
      <name val="Avenir LT Std 45 Book"/>
      <family val="2"/>
    </font>
    <font>
      <sz val="42"/>
      <color rgb="FF5D87A1"/>
      <name val="Avenir LT Std 45 Book"/>
      <family val="2"/>
    </font>
  </fonts>
  <fills count="11">
    <fill>
      <patternFill patternType="none"/>
    </fill>
    <fill>
      <patternFill patternType="gray125"/>
    </fill>
    <fill>
      <patternFill patternType="solid">
        <fgColor theme="0" tint="-0.14999847407452621"/>
        <bgColor indexed="64"/>
      </patternFill>
    </fill>
    <fill>
      <patternFill patternType="solid">
        <fgColor rgb="FFB8BF0D"/>
        <bgColor indexed="64"/>
      </patternFill>
    </fill>
    <fill>
      <patternFill patternType="solid">
        <fgColor rgb="FFFEB600"/>
        <bgColor indexed="64"/>
      </patternFill>
    </fill>
    <fill>
      <patternFill patternType="solid">
        <fgColor rgb="FFF35400"/>
        <bgColor indexed="64"/>
      </patternFill>
    </fill>
    <fill>
      <patternFill patternType="solid">
        <fgColor rgb="FF9D152D"/>
        <bgColor indexed="64"/>
      </patternFill>
    </fill>
    <fill>
      <patternFill patternType="solid">
        <fgColor rgb="FF007078"/>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cellStyleXfs>
  <cellXfs count="161">
    <xf numFmtId="0" fontId="0" fillId="0" borderId="0" xfId="0"/>
    <xf numFmtId="0" fontId="4" fillId="0" borderId="0" xfId="0" applyFont="1"/>
    <xf numFmtId="0" fontId="5" fillId="0" borderId="0" xfId="0" applyFont="1" applyAlignment="1">
      <alignment horizontal="center" vertical="top"/>
    </xf>
    <xf numFmtId="0" fontId="6" fillId="0" borderId="0" xfId="0" applyFont="1"/>
    <xf numFmtId="0" fontId="7" fillId="0" borderId="0" xfId="0" applyFont="1" applyAlignment="1">
      <alignment vertical="top"/>
    </xf>
    <xf numFmtId="0" fontId="6" fillId="0" borderId="0" xfId="0" applyFont="1" applyAlignment="1">
      <alignment horizontal="left" vertical="top" wrapText="1"/>
    </xf>
    <xf numFmtId="0" fontId="8"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xf>
    <xf numFmtId="0" fontId="5"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7" fillId="0" borderId="0" xfId="0" applyFont="1" applyAlignment="1">
      <alignment horizontal="left"/>
    </xf>
    <xf numFmtId="0" fontId="6" fillId="0" borderId="0" xfId="0" applyFont="1" applyAlignment="1">
      <alignment horizontal="left"/>
    </xf>
    <xf numFmtId="0" fontId="11" fillId="0" borderId="0" xfId="0" applyFont="1"/>
    <xf numFmtId="0" fontId="12" fillId="0" borderId="0" xfId="0" applyFont="1" applyAlignment="1">
      <alignment horizontal="center" vertical="center"/>
    </xf>
    <xf numFmtId="0" fontId="13" fillId="0" borderId="1" xfId="2" applyFont="1" applyBorder="1" applyAlignment="1">
      <alignment horizontal="center" vertical="center" wrapText="1"/>
    </xf>
    <xf numFmtId="9" fontId="12" fillId="0" borderId="1" xfId="0" applyNumberFormat="1" applyFont="1" applyBorder="1" applyAlignment="1">
      <alignment horizontal="center" vertical="center"/>
    </xf>
    <xf numFmtId="9" fontId="14" fillId="0" borderId="1" xfId="0" applyNumberFormat="1" applyFont="1" applyBorder="1" applyAlignment="1">
      <alignment horizontal="center" vertical="center"/>
    </xf>
    <xf numFmtId="9" fontId="12" fillId="2" borderId="1" xfId="0" applyNumberFormat="1" applyFont="1" applyFill="1" applyBorder="1" applyAlignment="1">
      <alignment horizontal="center" vertical="center"/>
    </xf>
    <xf numFmtId="0" fontId="12" fillId="0" borderId="1" xfId="0" applyFont="1" applyBorder="1" applyAlignment="1">
      <alignment horizontal="center" vertical="center"/>
    </xf>
    <xf numFmtId="0" fontId="14" fillId="0" borderId="1" xfId="0" applyFont="1" applyBorder="1" applyAlignment="1">
      <alignment horizontal="center" vertical="center"/>
    </xf>
    <xf numFmtId="0" fontId="12" fillId="2" borderId="1" xfId="0" applyFont="1" applyFill="1" applyBorder="1" applyAlignment="1">
      <alignment horizontal="center" vertical="center"/>
    </xf>
    <xf numFmtId="3" fontId="12" fillId="0" borderId="1" xfId="0" applyNumberFormat="1" applyFont="1" applyBorder="1" applyAlignment="1">
      <alignment horizontal="center" vertical="center"/>
    </xf>
    <xf numFmtId="3" fontId="12" fillId="2" borderId="1" xfId="0" applyNumberFormat="1" applyFont="1" applyFill="1" applyBorder="1" applyAlignment="1">
      <alignment horizontal="center" vertical="center"/>
    </xf>
    <xf numFmtId="164" fontId="12" fillId="0" borderId="1" xfId="0" applyNumberFormat="1" applyFont="1" applyBorder="1" applyAlignment="1">
      <alignment horizontal="center" vertical="center"/>
    </xf>
    <xf numFmtId="165" fontId="12" fillId="0" borderId="1" xfId="0" applyNumberFormat="1" applyFont="1" applyBorder="1" applyAlignment="1">
      <alignment horizontal="center" vertical="center"/>
    </xf>
    <xf numFmtId="165" fontId="14" fillId="0" borderId="1" xfId="0" applyNumberFormat="1" applyFont="1" applyBorder="1" applyAlignment="1">
      <alignment horizontal="center" vertical="center"/>
    </xf>
    <xf numFmtId="165" fontId="12" fillId="2" borderId="1" xfId="0" applyNumberFormat="1" applyFont="1" applyFill="1" applyBorder="1" applyAlignment="1">
      <alignment horizontal="center" vertical="center"/>
    </xf>
    <xf numFmtId="0" fontId="15" fillId="0" borderId="1" xfId="0" applyFont="1" applyBorder="1" applyAlignment="1">
      <alignment horizontal="center" vertical="center"/>
    </xf>
    <xf numFmtId="0" fontId="15" fillId="2" borderId="1" xfId="0" applyFont="1" applyFill="1" applyBorder="1" applyAlignment="1">
      <alignment horizontal="center" vertical="center"/>
    </xf>
    <xf numFmtId="10" fontId="12" fillId="0" borderId="1" xfId="0" applyNumberFormat="1" applyFont="1" applyBorder="1" applyAlignment="1">
      <alignment horizontal="center" vertical="center"/>
    </xf>
    <xf numFmtId="10" fontId="12" fillId="2" borderId="1" xfId="0" applyNumberFormat="1" applyFont="1" applyFill="1" applyBorder="1" applyAlignment="1">
      <alignment horizontal="center" vertical="center"/>
    </xf>
    <xf numFmtId="3" fontId="15" fillId="0" borderId="1" xfId="0" applyNumberFormat="1" applyFont="1" applyBorder="1" applyAlignment="1">
      <alignment horizontal="center" vertical="center"/>
    </xf>
    <xf numFmtId="0" fontId="16" fillId="0" borderId="1" xfId="0" applyFont="1" applyBorder="1" applyAlignment="1">
      <alignment horizontal="center" vertical="center"/>
    </xf>
    <xf numFmtId="6" fontId="15" fillId="2" borderId="1" xfId="0" applyNumberFormat="1" applyFont="1" applyFill="1" applyBorder="1" applyAlignment="1">
      <alignment horizontal="center" vertical="center"/>
    </xf>
    <xf numFmtId="0" fontId="12" fillId="0" borderId="0" xfId="0" applyFont="1"/>
    <xf numFmtId="0" fontId="14" fillId="0" borderId="0" xfId="0" applyFont="1"/>
    <xf numFmtId="0" fontId="18" fillId="0" borderId="0" xfId="3" applyFont="1"/>
    <xf numFmtId="0" fontId="10" fillId="7" borderId="1" xfId="0" applyFont="1" applyFill="1" applyBorder="1" applyAlignment="1">
      <alignment horizontal="center" vertical="center" wrapText="1"/>
    </xf>
    <xf numFmtId="9" fontId="19" fillId="0" borderId="1" xfId="0" applyNumberFormat="1" applyFont="1" applyBorder="1" applyAlignment="1">
      <alignment horizontal="center" vertical="center"/>
    </xf>
    <xf numFmtId="165"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10" fontId="19" fillId="0" borderId="1" xfId="0" applyNumberFormat="1" applyFont="1" applyBorder="1" applyAlignment="1">
      <alignment horizontal="center" vertical="center"/>
    </xf>
    <xf numFmtId="0" fontId="19" fillId="0" borderId="0" xfId="0" applyFont="1"/>
    <xf numFmtId="164" fontId="12" fillId="2" borderId="1" xfId="0" applyNumberFormat="1" applyFont="1" applyFill="1" applyBorder="1" applyAlignment="1">
      <alignment horizontal="center" vertical="center"/>
    </xf>
    <xf numFmtId="0" fontId="22" fillId="0" borderId="0" xfId="0" applyFont="1"/>
    <xf numFmtId="0" fontId="23" fillId="0" borderId="0" xfId="0" applyFont="1" applyAlignment="1">
      <alignment horizontal="center" vertical="top"/>
    </xf>
    <xf numFmtId="0" fontId="24" fillId="0" borderId="0" xfId="0" applyFont="1"/>
    <xf numFmtId="0" fontId="25" fillId="0" borderId="0" xfId="0" applyFont="1" applyAlignment="1">
      <alignment vertical="top"/>
    </xf>
    <xf numFmtId="0" fontId="26"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horizontal="center" vertical="center"/>
    </xf>
    <xf numFmtId="0" fontId="23" fillId="0" borderId="0" xfId="0" applyFont="1" applyAlignment="1">
      <alignment vertical="top"/>
    </xf>
    <xf numFmtId="0" fontId="26" fillId="0" borderId="0" xfId="0" applyFont="1" applyAlignment="1">
      <alignment horizontal="left" vertical="top" wrapText="1"/>
    </xf>
    <xf numFmtId="0" fontId="26" fillId="0" borderId="0" xfId="0" applyFont="1" applyAlignment="1">
      <alignment vertical="top" wrapText="1"/>
    </xf>
    <xf numFmtId="0" fontId="25" fillId="0" borderId="0" xfId="0" applyFont="1" applyAlignment="1">
      <alignment horizontal="left"/>
    </xf>
    <xf numFmtId="0" fontId="24" fillId="0" borderId="0" xfId="0" applyFont="1" applyAlignment="1">
      <alignment horizontal="left"/>
    </xf>
    <xf numFmtId="0" fontId="28" fillId="7" borderId="1" xfId="0" applyFont="1" applyFill="1" applyBorder="1" applyAlignment="1">
      <alignment horizontal="center" vertical="center"/>
    </xf>
    <xf numFmtId="0" fontId="29" fillId="0" borderId="0" xfId="0" applyFont="1"/>
    <xf numFmtId="0" fontId="30" fillId="0" borderId="1" xfId="1" applyNumberFormat="1" applyFont="1" applyBorder="1" applyAlignment="1">
      <alignment horizontal="center" vertical="center"/>
    </xf>
    <xf numFmtId="0" fontId="30" fillId="0" borderId="1" xfId="2" applyFont="1" applyFill="1" applyBorder="1" applyAlignment="1">
      <alignment horizontal="center" vertical="center" wrapText="1"/>
    </xf>
    <xf numFmtId="0" fontId="31" fillId="0" borderId="1" xfId="2" applyFont="1" applyBorder="1" applyAlignment="1">
      <alignment horizontal="center" vertical="center" wrapText="1"/>
    </xf>
    <xf numFmtId="0" fontId="31" fillId="0" borderId="0" xfId="0" applyFont="1" applyAlignment="1">
      <alignment horizontal="center" vertical="center"/>
    </xf>
    <xf numFmtId="9" fontId="31" fillId="0" borderId="1" xfId="1" applyFont="1" applyBorder="1" applyAlignment="1">
      <alignment horizontal="center" vertical="center" wrapText="1"/>
    </xf>
    <xf numFmtId="0" fontId="32" fillId="0" borderId="1" xfId="2" applyFont="1" applyBorder="1" applyAlignment="1">
      <alignment horizontal="center" vertical="center"/>
    </xf>
    <xf numFmtId="0" fontId="31" fillId="0" borderId="1" xfId="2" applyNumberFormat="1" applyFont="1" applyBorder="1" applyAlignment="1">
      <alignment horizontal="center" vertical="center" wrapText="1"/>
    </xf>
    <xf numFmtId="0" fontId="33" fillId="0" borderId="0" xfId="0" applyFont="1"/>
    <xf numFmtId="0" fontId="31" fillId="0" borderId="0" xfId="0" applyFont="1"/>
    <xf numFmtId="0" fontId="31" fillId="0" borderId="0" xfId="0" applyFont="1" applyAlignment="1">
      <alignment horizontal="center"/>
    </xf>
    <xf numFmtId="0" fontId="34" fillId="0" borderId="0" xfId="0" applyFont="1"/>
    <xf numFmtId="0" fontId="35" fillId="0" borderId="0" xfId="0" applyFont="1"/>
    <xf numFmtId="0" fontId="28" fillId="9" borderId="1" xfId="0" applyFont="1" applyFill="1" applyBorder="1" applyAlignment="1">
      <alignment horizontal="center" vertical="center"/>
    </xf>
    <xf numFmtId="0" fontId="28" fillId="7" borderId="1"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36" fillId="0" borderId="0" xfId="0" applyFont="1"/>
    <xf numFmtId="9" fontId="38" fillId="10" borderId="1" xfId="1" applyFont="1" applyFill="1" applyBorder="1" applyAlignment="1">
      <alignment horizontal="center" vertical="center"/>
    </xf>
    <xf numFmtId="0" fontId="37" fillId="0" borderId="0" xfId="0" applyFont="1"/>
    <xf numFmtId="9" fontId="38" fillId="3" borderId="1" xfId="1" applyFont="1" applyFill="1" applyBorder="1" applyAlignment="1">
      <alignment horizontal="center" vertical="center"/>
    </xf>
    <xf numFmtId="9" fontId="38" fillId="4" borderId="1" xfId="1" applyFont="1" applyFill="1" applyBorder="1" applyAlignment="1">
      <alignment horizontal="center" vertical="center"/>
    </xf>
    <xf numFmtId="9" fontId="38" fillId="5" borderId="1" xfId="1" applyFont="1" applyFill="1" applyBorder="1" applyAlignment="1">
      <alignment horizontal="center" vertical="center"/>
    </xf>
    <xf numFmtId="9" fontId="38" fillId="6" borderId="1" xfId="1" applyFont="1" applyFill="1" applyBorder="1" applyAlignment="1">
      <alignment horizontal="center" vertical="center"/>
    </xf>
    <xf numFmtId="164" fontId="38" fillId="10" borderId="1" xfId="1" applyNumberFormat="1" applyFont="1" applyFill="1" applyBorder="1" applyAlignment="1">
      <alignment horizontal="center" vertical="center"/>
    </xf>
    <xf numFmtId="164" fontId="38" fillId="3" borderId="1" xfId="1" applyNumberFormat="1" applyFont="1" applyFill="1" applyBorder="1" applyAlignment="1">
      <alignment horizontal="center" vertical="center"/>
    </xf>
    <xf numFmtId="164" fontId="38" fillId="4" borderId="1" xfId="1" applyNumberFormat="1" applyFont="1" applyFill="1" applyBorder="1" applyAlignment="1">
      <alignment horizontal="center" vertical="center"/>
    </xf>
    <xf numFmtId="164" fontId="38" fillId="5" borderId="1" xfId="1" applyNumberFormat="1" applyFont="1" applyFill="1" applyBorder="1" applyAlignment="1">
      <alignment horizontal="center" vertical="center"/>
    </xf>
    <xf numFmtId="164" fontId="38" fillId="6" borderId="1" xfId="1" applyNumberFormat="1" applyFont="1" applyFill="1" applyBorder="1" applyAlignment="1">
      <alignment horizontal="center" vertical="center"/>
    </xf>
    <xf numFmtId="3" fontId="38" fillId="10" borderId="1" xfId="1" applyNumberFormat="1" applyFont="1" applyFill="1" applyBorder="1" applyAlignment="1">
      <alignment horizontal="center" vertical="center"/>
    </xf>
    <xf numFmtId="3" fontId="38" fillId="3" borderId="1" xfId="1" applyNumberFormat="1" applyFont="1" applyFill="1" applyBorder="1" applyAlignment="1">
      <alignment horizontal="center" vertical="center"/>
    </xf>
    <xf numFmtId="3" fontId="38" fillId="4" borderId="1" xfId="1" applyNumberFormat="1" applyFont="1" applyFill="1" applyBorder="1" applyAlignment="1">
      <alignment horizontal="center" vertical="center"/>
    </xf>
    <xf numFmtId="3" fontId="38" fillId="5" borderId="1" xfId="1" applyNumberFormat="1" applyFont="1" applyFill="1" applyBorder="1" applyAlignment="1">
      <alignment horizontal="center" vertical="center"/>
    </xf>
    <xf numFmtId="3" fontId="38" fillId="6" borderId="1" xfId="1" applyNumberFormat="1" applyFont="1" applyFill="1" applyBorder="1" applyAlignment="1">
      <alignment horizontal="center" vertical="center"/>
    </xf>
    <xf numFmtId="10" fontId="38" fillId="10" borderId="1" xfId="1" applyNumberFormat="1" applyFont="1" applyFill="1" applyBorder="1" applyAlignment="1">
      <alignment horizontal="center" vertical="center"/>
    </xf>
    <xf numFmtId="10" fontId="38" fillId="3" borderId="1" xfId="1" applyNumberFormat="1" applyFont="1" applyFill="1" applyBorder="1" applyAlignment="1">
      <alignment horizontal="center" vertical="center"/>
    </xf>
    <xf numFmtId="10" fontId="38" fillId="4" borderId="1" xfId="1" applyNumberFormat="1" applyFont="1" applyFill="1" applyBorder="1" applyAlignment="1">
      <alignment horizontal="center" vertical="center"/>
    </xf>
    <xf numFmtId="10" fontId="38" fillId="5" borderId="1" xfId="1" applyNumberFormat="1" applyFont="1" applyFill="1" applyBorder="1" applyAlignment="1">
      <alignment horizontal="center" vertical="center"/>
    </xf>
    <xf numFmtId="10" fontId="38" fillId="6" borderId="1" xfId="1" applyNumberFormat="1" applyFont="1" applyFill="1" applyBorder="1" applyAlignment="1">
      <alignment horizontal="center" vertical="center"/>
    </xf>
    <xf numFmtId="2" fontId="38" fillId="10" borderId="1" xfId="1" applyNumberFormat="1" applyFont="1" applyFill="1" applyBorder="1" applyAlignment="1">
      <alignment horizontal="center" vertical="center"/>
    </xf>
    <xf numFmtId="2" fontId="38" fillId="3" borderId="1" xfId="1" applyNumberFormat="1" applyFont="1" applyFill="1" applyBorder="1" applyAlignment="1">
      <alignment horizontal="center" vertical="center"/>
    </xf>
    <xf numFmtId="2" fontId="38" fillId="4" borderId="1" xfId="1" applyNumberFormat="1" applyFont="1" applyFill="1" applyBorder="1" applyAlignment="1">
      <alignment horizontal="center" vertical="center"/>
    </xf>
    <xf numFmtId="2" fontId="38" fillId="5" borderId="1" xfId="1" applyNumberFormat="1" applyFont="1" applyFill="1" applyBorder="1" applyAlignment="1">
      <alignment horizontal="center" vertical="center"/>
    </xf>
    <xf numFmtId="2" fontId="38" fillId="6" borderId="1" xfId="1" applyNumberFormat="1" applyFont="1" applyFill="1" applyBorder="1" applyAlignment="1">
      <alignment horizontal="center" vertical="center"/>
    </xf>
    <xf numFmtId="49" fontId="38" fillId="10" borderId="1" xfId="1" applyNumberFormat="1" applyFont="1" applyFill="1" applyBorder="1" applyAlignment="1">
      <alignment horizontal="center" vertical="center"/>
    </xf>
    <xf numFmtId="49" fontId="38" fillId="3" borderId="1" xfId="1" applyNumberFormat="1" applyFont="1" applyFill="1" applyBorder="1" applyAlignment="1">
      <alignment horizontal="center" vertical="center"/>
    </xf>
    <xf numFmtId="16" fontId="38" fillId="4" borderId="1" xfId="1" applyNumberFormat="1" applyFont="1" applyFill="1" applyBorder="1" applyAlignment="1">
      <alignment horizontal="center" vertical="center"/>
    </xf>
    <xf numFmtId="2" fontId="37" fillId="0" borderId="0" xfId="0" applyNumberFormat="1" applyFont="1"/>
    <xf numFmtId="1" fontId="38" fillId="5" borderId="1" xfId="1" applyNumberFormat="1" applyFont="1" applyFill="1" applyBorder="1" applyAlignment="1">
      <alignment horizontal="center" vertical="center"/>
    </xf>
    <xf numFmtId="1" fontId="38" fillId="6" borderId="1" xfId="1" applyNumberFormat="1" applyFont="1" applyFill="1" applyBorder="1" applyAlignment="1">
      <alignment horizontal="center" vertical="center"/>
    </xf>
    <xf numFmtId="165" fontId="38" fillId="10" borderId="1" xfId="1" applyNumberFormat="1" applyFont="1" applyFill="1" applyBorder="1" applyAlignment="1">
      <alignment horizontal="center" vertical="center"/>
    </xf>
    <xf numFmtId="165" fontId="38" fillId="3" borderId="1" xfId="1" applyNumberFormat="1" applyFont="1" applyFill="1" applyBorder="1" applyAlignment="1">
      <alignment horizontal="center" vertical="center"/>
    </xf>
    <xf numFmtId="165" fontId="38" fillId="4" borderId="1" xfId="1" applyNumberFormat="1" applyFont="1" applyFill="1" applyBorder="1" applyAlignment="1">
      <alignment horizontal="center" vertical="center"/>
    </xf>
    <xf numFmtId="165" fontId="38" fillId="5" borderId="1" xfId="1" applyNumberFormat="1" applyFont="1" applyFill="1" applyBorder="1" applyAlignment="1">
      <alignment horizontal="center" vertical="center"/>
    </xf>
    <xf numFmtId="165" fontId="38" fillId="6" borderId="1" xfId="1" applyNumberFormat="1" applyFont="1" applyFill="1" applyBorder="1" applyAlignment="1">
      <alignment horizontal="center" vertical="center"/>
    </xf>
    <xf numFmtId="1" fontId="38" fillId="10" borderId="1" xfId="1" applyNumberFormat="1" applyFont="1" applyFill="1" applyBorder="1" applyAlignment="1">
      <alignment horizontal="center" vertical="center"/>
    </xf>
    <xf numFmtId="1" fontId="38" fillId="3" borderId="1" xfId="1" applyNumberFormat="1" applyFont="1" applyFill="1" applyBorder="1" applyAlignment="1">
      <alignment horizontal="center" vertical="center"/>
    </xf>
    <xf numFmtId="1" fontId="38" fillId="4" borderId="1" xfId="1" applyNumberFormat="1" applyFont="1" applyFill="1" applyBorder="1" applyAlignment="1">
      <alignment horizontal="center" vertical="center"/>
    </xf>
    <xf numFmtId="10" fontId="37" fillId="0" borderId="1" xfId="0" applyNumberFormat="1" applyFont="1" applyBorder="1" applyAlignment="1">
      <alignment horizontal="center" vertical="center" wrapText="1"/>
    </xf>
    <xf numFmtId="0" fontId="37" fillId="0" borderId="0" xfId="0" applyFont="1" applyAlignment="1">
      <alignment wrapText="1"/>
    </xf>
    <xf numFmtId="0" fontId="37" fillId="0" borderId="0" xfId="0" applyFont="1" applyAlignment="1">
      <alignment horizontal="center" vertical="center"/>
    </xf>
    <xf numFmtId="0" fontId="37" fillId="0" borderId="0" xfId="0" applyFont="1" applyAlignment="1">
      <alignment horizontal="center" wrapText="1"/>
    </xf>
    <xf numFmtId="0" fontId="37" fillId="0" borderId="1"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left" vertical="center" wrapText="1"/>
    </xf>
    <xf numFmtId="164" fontId="19" fillId="0" borderId="1" xfId="0" applyNumberFormat="1" applyFont="1" applyBorder="1" applyAlignment="1">
      <alignment horizontal="center" vertical="center"/>
    </xf>
    <xf numFmtId="0" fontId="12" fillId="0" borderId="0" xfId="0" applyFont="1" applyAlignment="1">
      <alignment horizontal="right"/>
    </xf>
    <xf numFmtId="3" fontId="16" fillId="0" borderId="1" xfId="0" applyNumberFormat="1" applyFont="1" applyBorder="1" applyAlignment="1">
      <alignment horizontal="center" vertical="center"/>
    </xf>
    <xf numFmtId="0" fontId="24" fillId="0" borderId="0" xfId="0" applyFont="1" applyAlignment="1">
      <alignment horizontal="left" vertical="top" wrapText="1"/>
    </xf>
    <xf numFmtId="2" fontId="12" fillId="0" borderId="1" xfId="0" applyNumberFormat="1" applyFont="1" applyBorder="1" applyAlignment="1">
      <alignment horizontal="center" vertical="center"/>
    </xf>
    <xf numFmtId="0" fontId="41" fillId="0" borderId="1" xfId="0" applyFont="1" applyBorder="1" applyAlignment="1">
      <alignment horizontal="center" vertical="center"/>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left" vertical="center" wrapText="1"/>
    </xf>
    <xf numFmtId="0" fontId="37" fillId="0" borderId="1" xfId="0" applyFont="1" applyBorder="1" applyAlignment="1">
      <alignment horizontal="center" vertical="center" wrapText="1"/>
    </xf>
    <xf numFmtId="0" fontId="9" fillId="0" borderId="1" xfId="3"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4" xfId="0" applyFont="1" applyBorder="1" applyAlignment="1">
      <alignment horizontal="left" vertical="center" wrapText="1"/>
    </xf>
    <xf numFmtId="0" fontId="20" fillId="0" borderId="0" xfId="0" applyFont="1" applyAlignment="1">
      <alignment horizontal="center"/>
    </xf>
    <xf numFmtId="0" fontId="21" fillId="0" borderId="0" xfId="0" applyFont="1" applyAlignment="1">
      <alignment horizontal="center"/>
    </xf>
    <xf numFmtId="0" fontId="27" fillId="0" borderId="0" xfId="0" applyFont="1" applyAlignment="1">
      <alignment horizontal="left" vertical="top" wrapText="1"/>
    </xf>
    <xf numFmtId="0" fontId="24" fillId="0" borderId="0" xfId="0" applyFont="1" applyAlignment="1">
      <alignment horizontal="left" vertical="top" wrapText="1"/>
    </xf>
    <xf numFmtId="0" fontId="42" fillId="0" borderId="0" xfId="0" applyFont="1" applyAlignment="1">
      <alignment horizontal="center"/>
    </xf>
    <xf numFmtId="0" fontId="3" fillId="0" borderId="0" xfId="0" applyFont="1" applyAlignment="1">
      <alignment horizontal="center"/>
    </xf>
    <xf numFmtId="0" fontId="7" fillId="0" borderId="0" xfId="0" applyFont="1" applyAlignment="1">
      <alignment horizontal="left" vertical="top" wrapText="1"/>
    </xf>
    <xf numFmtId="0" fontId="6" fillId="0" borderId="0" xfId="0" applyFont="1" applyAlignment="1">
      <alignment horizontal="left" vertical="top" wrapText="1"/>
    </xf>
    <xf numFmtId="0" fontId="11" fillId="0" borderId="0" xfId="0" applyFont="1" applyBorder="1"/>
    <xf numFmtId="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3" fontId="12" fillId="0" borderId="0" xfId="0" applyNumberFormat="1" applyFont="1" applyBorder="1" applyAlignment="1">
      <alignment horizontal="center" vertical="center"/>
    </xf>
    <xf numFmtId="165" fontId="12" fillId="0" borderId="0" xfId="0" applyNumberFormat="1" applyFont="1" applyBorder="1" applyAlignment="1">
      <alignment horizontal="center" vertical="center"/>
    </xf>
    <xf numFmtId="164" fontId="12" fillId="0" borderId="0" xfId="0" applyNumberFormat="1" applyFont="1" applyBorder="1" applyAlignment="1">
      <alignment horizontal="center" vertical="center"/>
    </xf>
    <xf numFmtId="0" fontId="15" fillId="0" borderId="0" xfId="0" applyFont="1" applyBorder="1" applyAlignment="1">
      <alignment horizontal="center" vertical="center"/>
    </xf>
    <xf numFmtId="10" fontId="12" fillId="0" borderId="0" xfId="0" applyNumberFormat="1" applyFont="1" applyBorder="1" applyAlignment="1">
      <alignment horizontal="center" vertical="center"/>
    </xf>
    <xf numFmtId="0" fontId="12" fillId="0" borderId="0" xfId="0" applyFont="1" applyBorder="1"/>
  </cellXfs>
  <cellStyles count="4">
    <cellStyle name="Hyperlink" xfId="3" builtinId="8"/>
    <cellStyle name="Normal" xfId="0" builtinId="0"/>
    <cellStyle name="Percent" xfId="1" builtinId="5"/>
    <cellStyle name="Title" xfId="2" builtinId="15"/>
  </cellStyles>
  <dxfs count="50">
    <dxf>
      <fill>
        <patternFill>
          <bgColor rgb="FF92D050"/>
        </patternFill>
      </fill>
    </dxf>
    <dxf>
      <fill>
        <patternFill>
          <bgColor rgb="FFFFFF00"/>
        </patternFill>
      </fill>
    </dxf>
    <dxf>
      <fill>
        <patternFill>
          <bgColor theme="7"/>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7"/>
        </patternFill>
      </fill>
    </dxf>
    <dxf>
      <fill>
        <patternFill>
          <bgColor theme="5"/>
        </patternFill>
      </fill>
    </dxf>
    <dxf>
      <fill>
        <patternFill>
          <bgColor rgb="FFFF0000"/>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66"/>
        </patternFill>
      </fill>
    </dxf>
    <dxf>
      <fill>
        <patternFill>
          <bgColor rgb="FFFF0000"/>
        </patternFill>
      </fill>
    </dxf>
    <dxf>
      <fill>
        <patternFill>
          <bgColor theme="5"/>
        </patternFill>
      </fill>
    </dxf>
    <dxf>
      <fill>
        <patternFill>
          <bgColor theme="7"/>
        </patternFill>
      </fill>
    </dxf>
    <dxf>
      <fill>
        <patternFill>
          <bgColor rgb="FF92D050"/>
        </patternFill>
      </fill>
    </dxf>
    <dxf>
      <fill>
        <patternFill>
          <bgColor theme="9" tint="-0.24994659260841701"/>
        </patternFill>
      </fill>
    </dxf>
    <dxf>
      <fill>
        <patternFill>
          <bgColor rgb="FFFF0066"/>
        </patternFill>
      </fill>
    </dxf>
    <dxf>
      <fill>
        <patternFill>
          <bgColor rgb="FF92D050"/>
        </patternFill>
      </fill>
    </dxf>
    <dxf>
      <fill>
        <patternFill>
          <bgColor rgb="FFFFFF00"/>
        </patternFill>
      </fill>
    </dxf>
    <dxf>
      <fill>
        <patternFill>
          <bgColor theme="7"/>
        </patternFill>
      </fill>
    </dxf>
    <dxf>
      <fill>
        <patternFill>
          <bgColor theme="5"/>
        </patternFill>
      </fill>
    </dxf>
    <dxf>
      <fill>
        <patternFill>
          <bgColor rgb="FFFF0000"/>
        </patternFill>
      </fill>
    </dxf>
    <dxf>
      <fill>
        <patternFill>
          <bgColor rgb="FFFF0066"/>
        </patternFill>
      </fill>
    </dxf>
    <dxf>
      <fill>
        <patternFill>
          <bgColor rgb="FF92D050"/>
        </patternFill>
      </fill>
    </dxf>
    <dxf>
      <fill>
        <patternFill>
          <bgColor rgb="FFFFFF00"/>
        </patternFill>
      </fill>
    </dxf>
    <dxf>
      <fill>
        <patternFill>
          <bgColor theme="7"/>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7"/>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7"/>
        </patternFill>
      </fill>
    </dxf>
    <dxf>
      <fill>
        <patternFill>
          <bgColor theme="5"/>
        </patternFill>
      </fill>
    </dxf>
    <dxf>
      <fill>
        <patternFill>
          <bgColor rgb="FFFF0000"/>
        </patternFill>
      </fill>
    </dxf>
    <dxf>
      <fill>
        <patternFill>
          <bgColor rgb="FF92D050"/>
        </patternFill>
      </fill>
    </dxf>
    <dxf>
      <fill>
        <patternFill>
          <bgColor rgb="FFFFFF00"/>
        </patternFill>
      </fill>
    </dxf>
    <dxf>
      <fill>
        <patternFill>
          <bgColor theme="7"/>
        </patternFill>
      </fill>
    </dxf>
    <dxf>
      <fill>
        <patternFill>
          <bgColor theme="5"/>
        </patternFill>
      </fill>
    </dxf>
    <dxf>
      <fill>
        <patternFill>
          <bgColor rgb="FFFF0000"/>
        </patternFill>
      </fill>
    </dxf>
  </dxfs>
  <tableStyles count="0" defaultTableStyle="TableStyleMedium2" defaultPivotStyle="PivotStyleLight16"/>
  <colors>
    <mruColors>
      <color rgb="FF4D2F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304800</xdr:colOff>
      <xdr:row>13</xdr:row>
      <xdr:rowOff>308428</xdr:rowOff>
    </xdr:to>
    <xdr:sp macro="" textlink="">
      <xdr:nvSpPr>
        <xdr:cNvPr id="2" name="thumbnail" descr="https://i.ytimg.com/an_webp/OkmtaVOqABc/mqdefault_6s.webp?du=3000&amp;sqp=CLKsp98F&amp;rs=AOn4CLBEl5XgQqohLNKkIERAIFziQpbQNQ">
          <a:extLst>
            <a:ext uri="{FF2B5EF4-FFF2-40B4-BE49-F238E27FC236}">
              <a16:creationId xmlns:a16="http://schemas.microsoft.com/office/drawing/2014/main" id="{ED287727-3234-4202-9AAD-7CE631432572}"/>
            </a:ext>
          </a:extLst>
        </xdr:cNvPr>
        <xdr:cNvSpPr>
          <a:spLocks noChangeAspect="1" noChangeArrowheads="1"/>
        </xdr:cNvSpPr>
      </xdr:nvSpPr>
      <xdr:spPr bwMode="auto">
        <a:xfrm>
          <a:off x="617220" y="8648700"/>
          <a:ext cx="304800" cy="30588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xdr:col>
      <xdr:colOff>304800</xdr:colOff>
      <xdr:row>12</xdr:row>
      <xdr:rowOff>304800</xdr:rowOff>
    </xdr:to>
    <xdr:sp macro="" textlink="">
      <xdr:nvSpPr>
        <xdr:cNvPr id="2" name="thumbnail" descr="https://i.ytimg.com/an_webp/OkmtaVOqABc/mqdefault_6s.webp?du=3000&amp;sqp=CLKsp98F&amp;rs=AOn4CLBEl5XgQqohLNKkIERAIFziQpbQNQ">
          <a:extLst>
            <a:ext uri="{FF2B5EF4-FFF2-40B4-BE49-F238E27FC236}">
              <a16:creationId xmlns:a16="http://schemas.microsoft.com/office/drawing/2014/main" id="{03BD49BA-D91C-40B3-A126-FFC2ECE4E845}"/>
            </a:ext>
          </a:extLst>
        </xdr:cNvPr>
        <xdr:cNvSpPr>
          <a:spLocks noChangeAspect="1" noChangeArrowheads="1"/>
        </xdr:cNvSpPr>
      </xdr:nvSpPr>
      <xdr:spPr bwMode="auto">
        <a:xfrm>
          <a:off x="617220" y="7856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187276</xdr:colOff>
      <xdr:row>2</xdr:row>
      <xdr:rowOff>25986</xdr:rowOff>
    </xdr:from>
    <xdr:to>
      <xdr:col>4</xdr:col>
      <xdr:colOff>1276</xdr:colOff>
      <xdr:row>46</xdr:row>
      <xdr:rowOff>87537</xdr:rowOff>
    </xdr:to>
    <xdr:sp macro="" textlink="">
      <xdr:nvSpPr>
        <xdr:cNvPr id="2" name="TextBox 1">
          <a:extLst>
            <a:ext uri="{FF2B5EF4-FFF2-40B4-BE49-F238E27FC236}">
              <a16:creationId xmlns:a16="http://schemas.microsoft.com/office/drawing/2014/main" id="{BEF06C0E-5A66-4E41-A248-E043EE73A18D}"/>
            </a:ext>
          </a:extLst>
        </xdr:cNvPr>
        <xdr:cNvSpPr txBox="1"/>
      </xdr:nvSpPr>
      <xdr:spPr>
        <a:xfrm>
          <a:off x="3479116" y="711786"/>
          <a:ext cx="3105840" cy="9639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t"/>
        <a:lstStyle/>
        <a:p>
          <a:r>
            <a:rPr lang="en-US" sz="750" b="0">
              <a:solidFill>
                <a:sysClr val="windowText" lastClr="000000"/>
              </a:solidFill>
              <a:latin typeface="Avenir LT Std 45 Book" panose="020B0502020203020204" pitchFamily="34" charset="0"/>
              <a:cs typeface="Adobe Devanagari" panose="02040503050201020203" pitchFamily="18" charset="0"/>
            </a:rPr>
            <a:t>NALOXONE ADMINISTRATION BY EMS Opioid overdose reversal drug administration per 10,000 residents (SC DHEC/Department of Alcohol and Other Drug Abuse Services, 2020)</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PATIENT-DOCTOR COMMUNICATION SATISFACTION Percentage of patients that reported their doctors “Always” communicated well with them during hospital stay (CMS: HCAHPS, 7/1/20 – 3/31/21)</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PATIENT-NURSE COMMUNICATION SATISFACTION  Percentage of patients that reported their nurses “Always” communicated well with them during hospital stay (CMS: HCAHPS, 7/1/20 – 3/31/21)</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PERCENTAGE OF LOW BIRTHWEIGHT BIRTHS Percentage of birth weights less than 5 lb., 8oz, regardless of period of gestation (SC DHEC: SC Community Assessment Network, 2020)</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PHYSICAL INACTIVITY Percentage of adults (age 20+) that reported no leisure-time physical activity (County Health Rankings:            BRFSS, 2019)</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PHYSICIAN CONCENTRATION Per 10,000 county residents, the number of physicians with an active license to practice as well as a practice location (SC Revenue and Fiscal Affairs Office and SC Office for Healthcare Workforce, 2019)</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POOR MENTAL HEALTH DAYS Average number of mentally unhealthy days reported in past 30 days (County Health Rankings: Behavioral Risk Factor Surveillance System, 2019)</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PREVENTABLE HOSPITALIZATIONS Per 100,000 residents 18</a:t>
          </a:r>
          <a:r>
            <a:rPr lang="en-US" sz="750" b="0" baseline="0">
              <a:solidFill>
                <a:sysClr val="windowText" lastClr="000000"/>
              </a:solidFill>
              <a:latin typeface="Avenir LT Std 45 Book" panose="020B0502020203020204" pitchFamily="34" charset="0"/>
              <a:cs typeface="Adobe Devanagari" panose="02040503050201020203" pitchFamily="18" charset="0"/>
            </a:rPr>
            <a:t> years of age or older</a:t>
          </a:r>
          <a:r>
            <a:rPr lang="en-US" sz="750" b="0">
              <a:solidFill>
                <a:sysClr val="windowText" lastClr="000000"/>
              </a:solidFill>
              <a:latin typeface="Avenir LT Std 45 Book" panose="020B0502020203020204" pitchFamily="34" charset="0"/>
              <a:cs typeface="Adobe Devanagari" panose="02040503050201020203" pitchFamily="18" charset="0"/>
            </a:rPr>
            <a:t>, number of patients for which early intervention or high-quality outpatient and community-based care could have potentially prevented need for hospitalization (SC Revenue and Fiscal Affairs Office: AHRQ PQI 90, FFY</a:t>
          </a:r>
          <a:r>
            <a:rPr lang="en-US" sz="750" b="0" baseline="0">
              <a:solidFill>
                <a:sysClr val="windowText" lastClr="000000"/>
              </a:solidFill>
              <a:latin typeface="Avenir LT Std 45 Book" panose="020B0502020203020204" pitchFamily="34" charset="0"/>
              <a:cs typeface="Adobe Devanagari" panose="02040503050201020203" pitchFamily="18" charset="0"/>
            </a:rPr>
            <a:t> 2021 preliminary</a:t>
          </a:r>
          <a:r>
            <a:rPr lang="en-US" sz="750" b="0">
              <a:solidFill>
                <a:sysClr val="windowText" lastClr="000000"/>
              </a:solidFill>
              <a:latin typeface="Avenir LT Std 45 Book" panose="020B0502020203020204" pitchFamily="34" charset="0"/>
              <a:cs typeface="Adobe Devanagari" panose="02040503050201020203" pitchFamily="18" charset="0"/>
            </a:rPr>
            <a:t>, PQI version 2020)</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READMISSION RATE Rate (not risk adjusted) your patients were readmitted within 30 days to your hospital or any other SC hospital. (SC Revenue and Fiscal Affairs Office: FFY 2021 preliminary)</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READMISSION RATE PENALTY (MEDICARE) Based on expected rate of readmissions for your hospital’s population of Medicare patients, an estimate of financial penalty if you have an excess rate for 6 specific conditions. Report comparison colors are determined by actual penalty percentage applied to your hospital’s inpatient payments (SCHA, FFY 2022) Note: the average penalty for all states is $10.9 million.   </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READMISSION RATE RACIAL DISPARITY GAP The readmission rate for your hospital’s black patients is “X times” higher than white patients to be readmitted to your hospital or any other SC hospital within 30 days (SC Revenue and Fiscal Affairs Office: FFY 2021 preliminary)</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STAR RATING Number of stars (1 – 5) based on performance on more than 50 quality measures from inpatient and outpatient reporting (CMS,</a:t>
          </a:r>
          <a:r>
            <a:rPr lang="en-US" sz="750" b="0" baseline="0">
              <a:solidFill>
                <a:sysClr val="windowText" lastClr="000000"/>
              </a:solidFill>
              <a:latin typeface="Avenir LT Std 45 Book" panose="020B0502020203020204" pitchFamily="34" charset="0"/>
              <a:cs typeface="Adobe Devanagari" panose="02040503050201020203" pitchFamily="18" charset="0"/>
            </a:rPr>
            <a:t> </a:t>
          </a:r>
          <a:r>
            <a:rPr lang="en-US" sz="750" b="0">
              <a:solidFill>
                <a:sysClr val="windowText" lastClr="000000"/>
              </a:solidFill>
              <a:latin typeface="Avenir LT Std 45 Book" panose="020B0502020203020204" pitchFamily="34" charset="0"/>
              <a:cs typeface="Adobe Devanagari" panose="02040503050201020203" pitchFamily="18" charset="0"/>
            </a:rPr>
            <a:t>July 2021 </a:t>
          </a:r>
          <a:r>
            <a:rPr lang="en-US" sz="750" b="0" i="1">
              <a:solidFill>
                <a:sysClr val="windowText" lastClr="000000"/>
              </a:solidFill>
              <a:latin typeface="Avenir LT Std 45 Book" panose="020B0502020203020204" pitchFamily="34" charset="0"/>
              <a:cs typeface="Adobe Devanagari" panose="02040503050201020203" pitchFamily="18" charset="0"/>
            </a:rPr>
            <a:t>Care Compare</a:t>
          </a:r>
          <a:r>
            <a:rPr lang="en-US" sz="750" b="0">
              <a:solidFill>
                <a:sysClr val="windowText" lastClr="000000"/>
              </a:solidFill>
              <a:latin typeface="Avenir LT Std 45 Book" panose="020B0502020203020204" pitchFamily="34" charset="0"/>
              <a:cs typeface="Adobe Devanagari" panose="02040503050201020203" pitchFamily="18" charset="0"/>
            </a:rPr>
            <a:t>)</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TRANSITIONAL CARE MANAGEMENT (TCM) REVENUE OPPORTUNITY Based on your hospital’s number of Medicare patients, an estimate of the potential additional income to your outpatient practices if transitional care (TCM) billable codes are used for all eligible patients (SC Revenue and Fiscal Affairs Office: Medicare Discharge Data, 10/1/20 – 9/30/21)</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UNINSURED RATE Percentage of population (under 65) without health insurance (County Health Rankings: US Census Bureau's Small Area Health Insurance Estimates, 2019)</a:t>
          </a:r>
        </a:p>
        <a:p>
          <a:endParaRPr lang="en-US" sz="750" b="0">
            <a:solidFill>
              <a:sysClr val="windowText" lastClr="000000"/>
            </a:solidFill>
            <a:latin typeface="Avenir LT Std 45 Book" panose="020B0502020203020204" pitchFamily="34" charset="0"/>
            <a:cs typeface="Adobe Devanagari" panose="02040503050201020203" pitchFamily="18" charset="0"/>
          </a:endParaRPr>
        </a:p>
        <a:p>
          <a:r>
            <a:rPr lang="en-US" sz="750" b="0">
              <a:solidFill>
                <a:sysClr val="windowText" lastClr="000000"/>
              </a:solidFill>
              <a:latin typeface="Avenir LT Std 45 Book" panose="020B0502020203020204" pitchFamily="34" charset="0"/>
              <a:cs typeface="Adobe Devanagari" panose="02040503050201020203" pitchFamily="18" charset="0"/>
            </a:rPr>
            <a:t>VALUE-BASED PURCHASING IMPACT (MEDICARE) Based on 4 domains (process of care, patient experience, patient outcomes, and efficiency), estimate of financial gain/loss for hospitals that provide quality care to Medicare beneficiaries. Report comparison colors are determined by total performance score (SCHA, FFY 2023</a:t>
          </a:r>
          <a:r>
            <a:rPr lang="en-US" sz="750" b="0" baseline="0">
              <a:solidFill>
                <a:sysClr val="windowText" lastClr="000000"/>
              </a:solidFill>
              <a:latin typeface="Avenir LT Std 45 Book" panose="020B0502020203020204" pitchFamily="34" charset="0"/>
              <a:cs typeface="Adobe Devanagari" panose="02040503050201020203" pitchFamily="18" charset="0"/>
            </a:rPr>
            <a:t> </a:t>
          </a:r>
          <a:r>
            <a:rPr lang="en-US" sz="750" b="0">
              <a:solidFill>
                <a:sysClr val="windowText" lastClr="000000"/>
              </a:solidFill>
              <a:latin typeface="Avenir LT Std 45 Book" panose="020B0502020203020204" pitchFamily="34" charset="0"/>
              <a:cs typeface="Adobe Devanagari" panose="02040503050201020203" pitchFamily="18" charset="0"/>
            </a:rPr>
            <a:t>estimate)</a:t>
          </a:r>
        </a:p>
      </xdr:txBody>
    </xdr:sp>
    <xdr:clientData/>
  </xdr:twoCellAnchor>
  <xdr:twoCellAnchor>
    <xdr:from>
      <xdr:col>0</xdr:col>
      <xdr:colOff>0</xdr:colOff>
      <xdr:row>2</xdr:row>
      <xdr:rowOff>25697</xdr:rowOff>
    </xdr:from>
    <xdr:to>
      <xdr:col>0</xdr:col>
      <xdr:colOff>3127033</xdr:colOff>
      <xdr:row>46</xdr:row>
      <xdr:rowOff>64190</xdr:rowOff>
    </xdr:to>
    <xdr:sp macro="" textlink="">
      <xdr:nvSpPr>
        <xdr:cNvPr id="3" name="TextBox 2">
          <a:extLst>
            <a:ext uri="{FF2B5EF4-FFF2-40B4-BE49-F238E27FC236}">
              <a16:creationId xmlns:a16="http://schemas.microsoft.com/office/drawing/2014/main" id="{832D1AAB-03C4-4BF8-B197-37FA4CC9BD6E}"/>
            </a:ext>
          </a:extLst>
        </xdr:cNvPr>
        <xdr:cNvSpPr txBox="1"/>
      </xdr:nvSpPr>
      <xdr:spPr>
        <a:xfrm>
          <a:off x="0" y="711497"/>
          <a:ext cx="3127033" cy="9616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750" b="0">
              <a:solidFill>
                <a:schemeClr val="tx1"/>
              </a:solidFill>
              <a:latin typeface="Avenir LT Std 45 Book" panose="020B0502020203020204" pitchFamily="34" charset="0"/>
            </a:rPr>
            <a:t>ADULT OBESITY Percentage of adults (age 20+) that reported a body mass index greater than or equal to 30 kg/m</a:t>
          </a:r>
          <a:r>
            <a:rPr lang="en-US" sz="750" b="0" baseline="30000">
              <a:solidFill>
                <a:schemeClr val="tx1"/>
              </a:solidFill>
              <a:latin typeface="Avenir LT Std 45 Book" panose="020B0502020203020204" pitchFamily="34" charset="0"/>
            </a:rPr>
            <a:t>2</a:t>
          </a:r>
          <a:r>
            <a:rPr lang="en-US" sz="750" b="0">
              <a:solidFill>
                <a:schemeClr val="tx1"/>
              </a:solidFill>
              <a:latin typeface="Avenir LT Std 45 Book" panose="020B0502020203020204" pitchFamily="34" charset="0"/>
            </a:rPr>
            <a:t> (County Health Rankings: Behavioral Risk Factor Surveillance System, 2019)</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ANNUAL ROUTINE CARE Percentage of patients who responded they had a routine checkup with their doctor in the last 12 months (SC DHEC: Behavioral Risk Factor Surveillance System, 2018 – 2020)</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EMERGENCY AND INPATIENT BEHAVIORAL HEALTH DIAGNOSES All-payer claims coded with a primary behavioral health diagnosis for inpatient or emergency department settings (SC Revenue and Fiscal Affairs Office, FFY 2021 preliminary</a:t>
          </a:r>
          <a:r>
            <a:rPr lang="en-US" sz="750" b="0" baseline="0">
              <a:solidFill>
                <a:schemeClr val="tx1"/>
              </a:solidFill>
              <a:latin typeface="Avenir LT Std 45 Book" panose="020B0502020203020204" pitchFamily="34" charset="0"/>
            </a:rPr>
            <a:t>)</a:t>
          </a:r>
          <a:endParaRPr lang="en-US" sz="750" b="0">
            <a:solidFill>
              <a:schemeClr val="tx1"/>
            </a:solidFill>
            <a:latin typeface="Avenir LT Std 45 Book" panose="020B0502020203020204" pitchFamily="34" charset="0"/>
          </a:endParaRP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EMERGENCY AND INPATIENT OPIOID OVERDOSES Number of patients with opioid related overdoses in the inpatient and emergency rooms settings. Overdose defined by ICD-10-CM codes T40.0-T40.4, and T40.6 (SC Revenue and Fiscal Affairs Office, FFY 2021 preliminary)</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FAIR OR POOR HEALTH Percentage of adult respondents who rated their health as fair or poor (County Health Rankings: Behavioral Risk Factor Surveillance System, 2019)</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FOOD ENVIRONMENT INDEX Index of factors that contribute to a healthy food environment</a:t>
          </a:r>
          <a:r>
            <a:rPr lang="en-US" sz="750" b="0" baseline="0">
              <a:solidFill>
                <a:schemeClr val="tx1"/>
              </a:solidFill>
              <a:latin typeface="Avenir LT Std 45 Book" panose="020B0502020203020204" pitchFamily="34" charset="0"/>
            </a:rPr>
            <a:t>  where </a:t>
          </a:r>
          <a:r>
            <a:rPr lang="en-US" sz="750" b="0">
              <a:solidFill>
                <a:schemeClr val="tx1"/>
              </a:solidFill>
              <a:latin typeface="Avenir LT Std 45 Book" panose="020B0502020203020204" pitchFamily="34" charset="0"/>
            </a:rPr>
            <a:t>0 is worst, 10 is best. (County Health Rankings: USDA Food Environment Atlas and Map the Meal Gap from Feeding America, 2019)</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FTEs PER ADJUSTED AVERAGE DAILY CENSUS The approximate number of people your hospital uses to care for each patient.  Facilities are divided into peer group based on the composite ranking of physician, market, and service index (SC Joint Annual Report and the SC Revenue and Fiscal Affairs Office, 2019)</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HARM Based on 14 conditions from all-payer claims defined by CMS as Hospital Acquired Conditions, the percentage of inpatient discharges that had one or more HACs (SC Revenue and Fiscal Affairs Office: FFY 2021 preliminary) Note: the Premier HIIN national measure from 2019 is used as a proxy for the national benchmark.</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HEART FAILURE MORTALITY (MEDICARE) 30-day risk adjusted mortality rate for Medicare patients with heart failure. (CMS, 7/1/17 – 12/1/19)</a:t>
          </a:r>
        </a:p>
        <a:p>
          <a:endParaRPr lang="en-US" sz="750" b="0">
            <a:solidFill>
              <a:schemeClr val="tx1"/>
            </a:solidFill>
            <a:latin typeface="Avenir LT Std 45 Book" panose="020B0502020203020204" pitchFamily="34" charset="0"/>
            <a:ea typeface="+mn-ea"/>
            <a:cs typeface="+mn-cs"/>
          </a:endParaRPr>
        </a:p>
        <a:p>
          <a:r>
            <a:rPr lang="en-US" sz="750" b="0">
              <a:solidFill>
                <a:schemeClr val="tx1"/>
              </a:solidFill>
              <a:latin typeface="Avenir LT Std 45 Book" panose="020B0502020203020204" pitchFamily="34" charset="0"/>
            </a:rPr>
            <a:t>HIGH SCHOOL GRADUATION RATE Percentage of 9th grade students that graduated from high school in 4 years (County Health Rankings: ED Facts, 2018 – 2019)</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HOSPITAL ECONOMIC IMPACT Effect of hospital’s total expenditures on the state economy (AHA: Joint Annual Report,           2020 estimate)</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HOSPITAL-ACQUIRED CONDITIONS IMPACT (MEDICARE) Estimate of financial payment penalty for hospitals whose HAC rates are in top quartile (worst performance) for Medicare beneficiaries. Report comparison colors are determined by hospital’s percentile ranking on HAC performance (SCHA, FFY 2023 estimate). Note: the average impact for each state in the nation is $6.5 million. </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HOSPITAL-WIDE TURNOVER RATE Average annual turnover rate for the entire hospital industry (not nursing only) in the state. Note: this measure is not currently available at the hospital- or state- level (Gallagher Surveys, CY 2021) </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INFANT MORTALITY Number of deaths (of live born infants) under one year per 1,000 live births (SC DHEC: SC Community Assessment Network, 2019)</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LOW BIRTHWEIGHT BIRTHS RACIAL DISPARITY GAP Rate of non-Hispanic black newborns that weigh less than 5 lb, 8oz are “X times” higher than non-Hispanic white newborns that weigh less than 5 lb, 8oz (SC DHEC: SC Community Assessment Network, 2020)</a:t>
          </a:r>
        </a:p>
        <a:p>
          <a:endParaRPr lang="en-US" sz="750" b="0">
            <a:solidFill>
              <a:schemeClr val="tx1"/>
            </a:solidFill>
            <a:latin typeface="Avenir LT Std 45 Book" panose="020B0502020203020204" pitchFamily="34" charset="0"/>
          </a:endParaRPr>
        </a:p>
        <a:p>
          <a:r>
            <a:rPr lang="en-US" sz="750" b="0">
              <a:solidFill>
                <a:schemeClr val="tx1"/>
              </a:solidFill>
              <a:latin typeface="Avenir LT Std 45 Book" panose="020B0502020203020204" pitchFamily="34" charset="0"/>
            </a:rPr>
            <a:t>MEDICARE SPENDING PER BENEFICIARY SCORE Hospital’s average spending per Medicare patient divided by the median amount MSPB across all hospitals (SCHA, 1/1</a:t>
          </a:r>
          <a:r>
            <a:rPr lang="en-US" sz="750" b="0">
              <a:solidFill>
                <a:schemeClr val="tx1"/>
              </a:solidFill>
              <a:latin typeface="Avenir LT Std 45 Book" panose="020B0502020203020204" pitchFamily="34" charset="0"/>
              <a:ea typeface="+mn-ea"/>
              <a:cs typeface="+mn-cs"/>
            </a:rPr>
            <a:t>/19 – </a:t>
          </a:r>
          <a:r>
            <a:rPr lang="en-US" sz="750" b="0">
              <a:solidFill>
                <a:schemeClr val="tx1"/>
              </a:solidFill>
              <a:latin typeface="Avenir LT Std 45 Book" panose="020B0502020203020204" pitchFamily="34" charset="0"/>
            </a:rPr>
            <a:t>12/31/19) </a:t>
          </a:r>
        </a:p>
        <a:p>
          <a:endParaRPr lang="en-US" sz="750" b="0">
            <a:solidFill>
              <a:schemeClr val="tx1"/>
            </a:solidFill>
            <a:latin typeface="Avenir LT Std 45 Book" panose="020B0502020203020204" pitchFamily="34" charset="0"/>
          </a:endParaRPr>
        </a:p>
        <a:p>
          <a:endParaRPr lang="en-US" sz="750" b="0">
            <a:solidFill>
              <a:schemeClr val="tx1"/>
            </a:solidFill>
            <a:latin typeface="Avenir LT Std 45 Book" panose="020B0502020203020204" pitchFamily="34" charset="0"/>
          </a:endParaRPr>
        </a:p>
        <a:p>
          <a:endParaRPr lang="en-US" sz="750" b="0">
            <a:solidFill>
              <a:schemeClr val="tx1"/>
            </a:solidFill>
            <a:latin typeface="Avenir LT Std 45 Book" panose="020B0502020203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29766</xdr:colOff>
      <xdr:row>0</xdr:row>
      <xdr:rowOff>575996</xdr:rowOff>
    </xdr:from>
    <xdr:to>
      <xdr:col>3</xdr:col>
      <xdr:colOff>3013559</xdr:colOff>
      <xdr:row>41</xdr:row>
      <xdr:rowOff>71437</xdr:rowOff>
    </xdr:to>
    <xdr:sp macro="" textlink="">
      <xdr:nvSpPr>
        <xdr:cNvPr id="2" name="TextBox 1">
          <a:extLst>
            <a:ext uri="{FF2B5EF4-FFF2-40B4-BE49-F238E27FC236}">
              <a16:creationId xmlns:a16="http://schemas.microsoft.com/office/drawing/2014/main" id="{82F3F296-39C5-4D56-B9BE-36096A434B22}"/>
            </a:ext>
          </a:extLst>
        </xdr:cNvPr>
        <xdr:cNvSpPr txBox="1"/>
      </xdr:nvSpPr>
      <xdr:spPr>
        <a:xfrm>
          <a:off x="3429000" y="575996"/>
          <a:ext cx="3239778" cy="89490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rIns="45720" rtlCol="0" anchor="t"/>
        <a:lstStyle/>
        <a:p>
          <a:r>
            <a:rPr lang="en-US" sz="750" b="0">
              <a:solidFill>
                <a:schemeClr val="tx1"/>
              </a:solidFill>
              <a:latin typeface="Avenir LT Std 45 Book" panose="020B0502020203020204" pitchFamily="34" charset="0"/>
              <a:cs typeface="Calibri Light" panose="020F0302020204030204" pitchFamily="34" charset="0"/>
            </a:rPr>
            <a:t>PATIENT-NURSE COMMUNICATION SATISFACTION:  Percentage of patients reporting that their nurses “Always” communicated well with them during their hospital stay (HCAHPS measure). YEAR(S): 10/1/15 - 9/30/16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PERCENTAGE OF LOW-BIRTHWEIGHT BIRTHS: Percentage of those whose weight at birth is less than 2,500g (5 lb., 8oz), regardless of the period of gestation. YEAR(S):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PHYSICAL INACTIVITY: Percentage of adults aged 20 and over reporting no leisure-time physical activity (lower is better). YEAR(S): 2013</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POOR MENTAL HEALTH DAYS: Average number of days per month a county’s adult respondents report that their mental health was not good. YEAR(S): 2015</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PREVENTABLE HOSPITALIZATIONS: AHRQ’s Preventable Quality Overall Composite (PQI 90) measure uses hospital discharge data to provide insight on primary care access or outpatient services in a community.  The number per 100,000 represents the number of patients for which good outpatient care and high-quality, community-based primary care could have potentially prevented the need for hospitalization or for which early intervention could have prevented complications or more severe disease. YEAR(S): FFY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PHYSICIAN</a:t>
          </a:r>
          <a:r>
            <a:rPr lang="en-US" sz="750" b="0" baseline="0">
              <a:solidFill>
                <a:schemeClr val="tx1"/>
              </a:solidFill>
              <a:latin typeface="Avenir LT Std 45 Book" panose="020B0502020203020204" pitchFamily="34" charset="0"/>
              <a:cs typeface="Calibri Light" panose="020F0302020204030204" pitchFamily="34" charset="0"/>
            </a:rPr>
            <a:t> CONCENTRATION Per 10,000 county residents, the number of physicians with an active license to practice as well as a practice location (SC Revenue and Fiscal Affairs Office and SC Office for Healthcare Workforce, 2015)</a:t>
          </a:r>
          <a:endParaRPr lang="en-US" sz="750" b="0">
            <a:solidFill>
              <a:schemeClr val="tx1"/>
            </a:solidFill>
            <a:latin typeface="Avenir LT Std 45 Book" panose="020B0502020203020204" pitchFamily="34" charset="0"/>
            <a:cs typeface="Calibri Light" panose="020F0302020204030204" pitchFamily="34" charset="0"/>
          </a:endParaRP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READMISSION RATE: Rate that your patients are readmitted within 30 days to your hospital or any other SC hospital. YEAR(S): FFY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READMISSION RATE PENALTY (MEDICARE): Financial payment penalty for hospitals that have an excess readmission rate for certain conditions for Medicare beneficiaries for the FFY 2018. State quintiles for this analysis are determined by actual penalty percentage applied to your hospital's inpatient payments. YEAR(S): FFY 2018 </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READMISSION RATE – RACIAL DISPARITY GAP: Rate that your black patients are readmitted within 30 days to your hospital or any other hospital in South Carolina are “X times” higher than your white patients.  </a:t>
          </a:r>
        </a:p>
        <a:p>
          <a:r>
            <a:rPr lang="en-US" sz="750" b="0">
              <a:solidFill>
                <a:schemeClr val="tx1"/>
              </a:solidFill>
              <a:latin typeface="Avenir LT Std 45 Book" panose="020B0502020203020204" pitchFamily="34" charset="0"/>
              <a:cs typeface="Calibri Light" panose="020F0302020204030204" pitchFamily="34" charset="0"/>
            </a:rPr>
            <a:t>YEAR(S): FFY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STAR RATING: Developed by CMS, hospitals are rated 1-5 stars based on performance on 64 individual quality measures (grouped into 7 categories) from inpatient and outpatient quality reporting. YEAR(S): 4/1/25 - 3/31/16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SUPPLEMENTAL STAFF ASSIGNMENT LENGTH: From SCHA’s Staffing Services, this measure is defined as the average length of duration of work (in weeks) for travelers placed in your facility. YEAR(S):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SUPPLEMENTAL</a:t>
          </a:r>
          <a:r>
            <a:rPr lang="en-US" sz="750" b="0" baseline="0">
              <a:solidFill>
                <a:schemeClr val="tx1"/>
              </a:solidFill>
              <a:latin typeface="Avenir LT Std 45 Book" panose="020B0502020203020204" pitchFamily="34" charset="0"/>
              <a:cs typeface="Calibri Light" panose="020F0302020204030204" pitchFamily="34" charset="0"/>
            </a:rPr>
            <a:t> STAFF </a:t>
          </a:r>
          <a:r>
            <a:rPr lang="en-US" sz="750" b="0">
              <a:solidFill>
                <a:schemeClr val="tx1"/>
              </a:solidFill>
              <a:latin typeface="Avenir LT Std 45 Book" panose="020B0502020203020204" pitchFamily="34" charset="0"/>
              <a:cs typeface="Calibri Light" panose="020F0302020204030204" pitchFamily="34" charset="0"/>
            </a:rPr>
            <a:t>PLACED: From SCHA’s Staffing Services, the numbers of travelers placed in your facility. YEAR(S):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TRANSITIONAL CARE MGT. POTENTIAL LOST REVENUE OPPORTUNITY (MEDICARE): Potential lost revenue opportunity if your hospital does not use billable codes (99495/99496) for 100% Medicare inpatients discharged for transitional care management for 30-day post discharge time period. Patient must be contacted within two business days. YEAR(S): FFY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UNINSURED: Percentage of population under the age 65 without health insurance. YEAR(S): 2014</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VALUE BASED PURCHASING IMPACT (MEDICARE): Financial gain/loss payment program for hospitals that provide quality care to Medicare beneficiaries. State quintiles are determined by hospital’s total performance score on all 4 domains which include process of care, patient experience, patient outcomes and efficiency domains.  YEAR(S): FFY 2018 </a:t>
          </a:r>
        </a:p>
      </xdr:txBody>
    </xdr:sp>
    <xdr:clientData/>
  </xdr:twoCellAnchor>
  <xdr:twoCellAnchor>
    <xdr:from>
      <xdr:col>0</xdr:col>
      <xdr:colOff>0</xdr:colOff>
      <xdr:row>0</xdr:row>
      <xdr:rowOff>581948</xdr:rowOff>
    </xdr:from>
    <xdr:to>
      <xdr:col>1</xdr:col>
      <xdr:colOff>77390</xdr:colOff>
      <xdr:row>42</xdr:row>
      <xdr:rowOff>125016</xdr:rowOff>
    </xdr:to>
    <xdr:sp macro="" textlink="">
      <xdr:nvSpPr>
        <xdr:cNvPr id="3" name="TextBox 2">
          <a:extLst>
            <a:ext uri="{FF2B5EF4-FFF2-40B4-BE49-F238E27FC236}">
              <a16:creationId xmlns:a16="http://schemas.microsoft.com/office/drawing/2014/main" id="{AAAEAB0E-B702-4881-9A54-7300F080F62A}"/>
            </a:ext>
          </a:extLst>
        </xdr:cNvPr>
        <xdr:cNvSpPr txBox="1"/>
      </xdr:nvSpPr>
      <xdr:spPr>
        <a:xfrm>
          <a:off x="0" y="581948"/>
          <a:ext cx="3315890" cy="9079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45720" rtlCol="0" anchor="t"/>
        <a:lstStyle/>
        <a:p>
          <a:r>
            <a:rPr lang="en-US" sz="750" b="0">
              <a:solidFill>
                <a:schemeClr val="tx1"/>
              </a:solidFill>
              <a:latin typeface="Avenir LT Std 45 Book" panose="020B0502020203020204" pitchFamily="34" charset="0"/>
              <a:cs typeface="Calibri Light" panose="020F0302020204030204" pitchFamily="34" charset="0"/>
            </a:rPr>
            <a:t>ANNUAL ROUTINE CARE: Based on BRFSS survey, the percentage of patients who responded they have had a routine check-up with their doctor in the last 12 months. YEAR(S): 2011 – 2015</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ADULT</a:t>
          </a:r>
          <a:r>
            <a:rPr lang="en-US" sz="750" b="0" baseline="0">
              <a:solidFill>
                <a:schemeClr val="tx1"/>
              </a:solidFill>
              <a:latin typeface="Avenir LT Std 45 Book" panose="020B0502020203020204" pitchFamily="34" charset="0"/>
              <a:cs typeface="Calibri Light" panose="020F0302020204030204" pitchFamily="34" charset="0"/>
            </a:rPr>
            <a:t> </a:t>
          </a:r>
          <a:r>
            <a:rPr lang="en-US" sz="750" b="0">
              <a:solidFill>
                <a:schemeClr val="tx1"/>
              </a:solidFill>
              <a:latin typeface="Avenir LT Std 45 Book" panose="020B0502020203020204" pitchFamily="34" charset="0"/>
              <a:cs typeface="Calibri Light" panose="020F0302020204030204" pitchFamily="34" charset="0"/>
            </a:rPr>
            <a:t>OBESITY: Percentage of the adult population (age 20 and older) that reports a body mass index (BMI) greater than or equal to 30 kg/m</a:t>
          </a:r>
          <a:r>
            <a:rPr lang="en-US" sz="750" b="0" baseline="30000">
              <a:solidFill>
                <a:schemeClr val="tx1"/>
              </a:solidFill>
              <a:latin typeface="Avenir LT Std 45 Book" panose="020B0502020203020204" pitchFamily="34" charset="0"/>
              <a:cs typeface="Calibri Light" panose="020F0302020204030204" pitchFamily="34" charset="0"/>
            </a:rPr>
            <a:t>2</a:t>
          </a:r>
          <a:r>
            <a:rPr lang="en-US" sz="750" b="0">
              <a:solidFill>
                <a:schemeClr val="tx1"/>
              </a:solidFill>
              <a:latin typeface="Avenir LT Std 45 Book" panose="020B0502020203020204" pitchFamily="34" charset="0"/>
              <a:cs typeface="Calibri Light" panose="020F0302020204030204" pitchFamily="34" charset="0"/>
            </a:rPr>
            <a:t>. YEAR(S): 2013</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EMERGENCY AND INPATIENT BEHAVIORAL DIAGNOSES: All payers claims coded with a primary behavioral health diagnosis inpatient or emergency department setting. YEAR(S): FFY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EMERGENCY AND INPATIENT OPIOID</a:t>
          </a:r>
          <a:r>
            <a:rPr lang="en-US" sz="750" b="0" baseline="0">
              <a:solidFill>
                <a:schemeClr val="tx1"/>
              </a:solidFill>
              <a:latin typeface="Avenir LT Std 45 Book" panose="020B0502020203020204" pitchFamily="34" charset="0"/>
              <a:cs typeface="Calibri Light" panose="020F0302020204030204" pitchFamily="34" charset="0"/>
            </a:rPr>
            <a:t> OVERDOSES Number of patients with opioid related overdoses in the inpatient and emergency rooms.  Overdose defined by ICD-10 codes T40.0-T40.4 and T40 (SC Revenue and Fiscal Affairs Office, FFY 2017)</a:t>
          </a:r>
          <a:endParaRPr lang="en-US" sz="750" b="0">
            <a:solidFill>
              <a:schemeClr val="tx1"/>
            </a:solidFill>
            <a:latin typeface="Avenir LT Std 45 Book" panose="020B0502020203020204" pitchFamily="34" charset="0"/>
            <a:cs typeface="Calibri Light" panose="020F0302020204030204" pitchFamily="34" charset="0"/>
          </a:endParaRP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FAIR OR POOR HEALTH: The BRFSS survey asked patients to rate their health as excellent, very good, good, fair, or poor. The value reported in the County Health Rankings and in this data packet is the percentage of adult respondents who rate their health “fair” or “poor”. YEAR(S): 2015</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FOOD ENVIRONMENT INDEX: A number 0-10 that estimates the percentage of the population who are low income, do not live close to a grocery store, and do not have access to a reliable source of food during the past year (0 is worst and 10 is best). YEAR(S): 2014</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FTEs</a:t>
          </a:r>
          <a:r>
            <a:rPr lang="en-US" sz="750" b="0" baseline="0">
              <a:solidFill>
                <a:schemeClr val="tx1"/>
              </a:solidFill>
              <a:latin typeface="Avenir LT Std 45 Book" panose="020B0502020203020204" pitchFamily="34" charset="0"/>
              <a:cs typeface="Calibri Light" panose="020F0302020204030204" pitchFamily="34" charset="0"/>
            </a:rPr>
            <a:t> PER ADJUSTED AVERAGE DAILY CENSUS The approximate number of people your hospital uses to care for each patient.  Facilities are divided into peer group based on the composite ranking of physician, market, and service index (SC Joint Annual Report and the SC Revenue and Fiscal Affairs Office, 2016)</a:t>
          </a:r>
          <a:endParaRPr lang="en-US" sz="750" b="0">
            <a:solidFill>
              <a:schemeClr val="tx1"/>
            </a:solidFill>
            <a:latin typeface="Avenir LT Std 45 Book" panose="020B0502020203020204" pitchFamily="34" charset="0"/>
            <a:cs typeface="Calibri Light" panose="020F0302020204030204" pitchFamily="34" charset="0"/>
          </a:endParaRP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HARM: The rate is based on 18 conditions from all payer claims defined by CMS as Hospital Acquired Conditions. YEAR(S): FFY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HEART FAILURE</a:t>
          </a:r>
          <a:r>
            <a:rPr lang="en-US" sz="750" b="0" baseline="0">
              <a:solidFill>
                <a:schemeClr val="tx1"/>
              </a:solidFill>
              <a:latin typeface="Avenir LT Std 45 Book" panose="020B0502020203020204" pitchFamily="34" charset="0"/>
              <a:cs typeface="Calibri Light" panose="020F0302020204030204" pitchFamily="34" charset="0"/>
            </a:rPr>
            <a:t> MORTAILTY (MEDICARE) 30-day risk adjusted mortality rate for Medicare patients with heart failure (SCHA, 7/1/13 - 6/30/16)</a:t>
          </a:r>
          <a:endParaRPr lang="en-US" sz="750" b="0">
            <a:solidFill>
              <a:schemeClr val="tx1"/>
            </a:solidFill>
            <a:latin typeface="Avenir LT Std 45 Book" panose="020B0502020203020204" pitchFamily="34" charset="0"/>
            <a:cs typeface="Calibri Light" panose="020F0302020204030204" pitchFamily="34" charset="0"/>
          </a:endParaRP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HIGH SCHOOL GRADUATION: Percentage of ninth-grade students in public schools that graduate from high school in four years. YEAR(S): 2014 – 2015</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HOSPITAL ACQUIRED CONDITIONS IMPACT (MEDICARE): Financial payment penalty for those hospitals whose HAC rates are in the top quartile for Medicare beneficiaries (worst performance). State quintiles for this analysis are determined by hospital’s percentile ranking on HAC performance. YEAR(S): FFY 2018</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HOSPITAL-WIDE TURNOVER RATE: Average annual turnover rate for entire hospital industry (not nursing only) compiled by CompData YEAR(S):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HOSPITAL ECONOMIC IMPACT: Based on Joint Annual Report, the AHA estimates the effect of hospitals' total expenditures on the total state economy. YEAR(S): 2015</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INFANT MORTALITY RATE: Deaths of live born infants under one year of age per 1,000 annual live births. YEAR(S): 2015</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LOW-BIRTHWEIGHT BIRTHS - RACIAL DISPARITY GAP: Rate of Non-Hispanic black newborns that weigh too little are “X times” higher than that of Non-Hispanic white newborns that weigh too little. YEAR(S): 2016</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MEDICARE SPENDING PER BENEFICIARY SCORE: A hospital’s MSPB score is calculated as the average MSPB amount divided by the median MSPB amount across all hospitals (lower score is better). YEAR(S): 1/1/15 - 12/31/15</a:t>
          </a:r>
        </a:p>
        <a:p>
          <a:endParaRPr lang="en-US" sz="750" b="0">
            <a:solidFill>
              <a:schemeClr val="tx1"/>
            </a:solidFill>
            <a:latin typeface="Avenir LT Std 45 Book" panose="020B0502020203020204" pitchFamily="34" charset="0"/>
            <a:cs typeface="Calibri Light" panose="020F0302020204030204" pitchFamily="34" charset="0"/>
          </a:endParaRPr>
        </a:p>
        <a:p>
          <a:r>
            <a:rPr lang="en-US" sz="750" b="0">
              <a:solidFill>
                <a:schemeClr val="tx1"/>
              </a:solidFill>
              <a:latin typeface="Avenir LT Std 45 Book" panose="020B0502020203020204" pitchFamily="34" charset="0"/>
              <a:cs typeface="Calibri Light" panose="020F0302020204030204" pitchFamily="34" charset="0"/>
            </a:rPr>
            <a:t>PATIENT-DOCTOR COMMUNICATION SATISFACTION: Percentage of patients reporting that their doctors “Always” communicated well with them during their hospital stay (HCAHPS measure). YEAR(S): 10/1/15 - 9/30/16</a:t>
          </a:r>
        </a:p>
        <a:p>
          <a:endParaRPr lang="en-US" sz="750" b="0">
            <a:solidFill>
              <a:schemeClr val="tx1"/>
            </a:solidFill>
            <a:latin typeface="Avenir LT Std 45 Book" panose="020B0502020203020204" pitchFamily="34" charset="0"/>
            <a:cs typeface="Calibri Light" panose="020F0302020204030204" pitchFamily="34" charset="0"/>
          </a:endParaRPr>
        </a:p>
        <a:p>
          <a:endParaRPr lang="en-US" sz="750" b="0">
            <a:solidFill>
              <a:schemeClr val="tx1"/>
            </a:solidFill>
            <a:latin typeface="Avenir LT Std 45 Book" panose="020B0502020203020204" pitchFamily="34" charset="0"/>
            <a:cs typeface="Calibri Light" panose="020F0302020204030204" pitchFamily="34" charset="0"/>
          </a:endParaRPr>
        </a:p>
        <a:p>
          <a:endParaRPr lang="en-US" sz="750" b="0">
            <a:solidFill>
              <a:schemeClr val="tx1"/>
            </a:solidFill>
            <a:latin typeface="Avenir LT Std 45 Book" panose="020B0502020203020204" pitchFamily="34" charset="0"/>
            <a:cs typeface="Calibri Light" panose="020F0302020204030204" pitchFamily="34" charset="0"/>
          </a:endParaRPr>
        </a:p>
      </xdr:txBody>
    </xdr:sp>
    <xdr:clientData/>
  </xdr:twoCellAnchor>
</xdr:wsDr>
</file>

<file path=xl/theme/theme1.xml><?xml version="1.0" encoding="utf-8"?>
<a:theme xmlns:a="http://schemas.openxmlformats.org/drawingml/2006/main" name="Office Theme">
  <a:themeElements>
    <a:clrScheme name="SCHA 2020">
      <a:dk1>
        <a:sysClr val="windowText" lastClr="000000"/>
      </a:dk1>
      <a:lt1>
        <a:sysClr val="window" lastClr="FFFFFF"/>
      </a:lt1>
      <a:dk2>
        <a:srgbClr val="007078"/>
      </a:dk2>
      <a:lt2>
        <a:srgbClr val="E7E6E6"/>
      </a:lt2>
      <a:accent1>
        <a:srgbClr val="007078"/>
      </a:accent1>
      <a:accent2>
        <a:srgbClr val="00B09B"/>
      </a:accent2>
      <a:accent3>
        <a:srgbClr val="93D500"/>
      </a:accent3>
      <a:accent4>
        <a:srgbClr val="009845"/>
      </a:accent4>
      <a:accent5>
        <a:srgbClr val="6E7C7C"/>
      </a:accent5>
      <a:accent6>
        <a:srgbClr val="0068A6"/>
      </a:accent6>
      <a:hlink>
        <a:srgbClr val="8D0E57"/>
      </a:hlink>
      <a:folHlink>
        <a:srgbClr val="FFB548"/>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ha.org/data-method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23F79-2AFE-47CB-AAE3-A167F9B3E125}">
  <sheetPr codeName="Sheet1">
    <pageSetUpPr fitToPage="1"/>
  </sheetPr>
  <dimension ref="A1:H42"/>
  <sheetViews>
    <sheetView tabSelected="1" zoomScale="70" zoomScaleNormal="70" workbookViewId="0">
      <pane ySplit="1" topLeftCell="A2" activePane="bottomLeft" state="frozen"/>
      <selection activeCell="A13" sqref="A13"/>
      <selection pane="bottomLeft" activeCell="L17" sqref="L17"/>
    </sheetView>
  </sheetViews>
  <sheetFormatPr defaultColWidth="8.85546875" defaultRowHeight="14.25"/>
  <cols>
    <col min="1" max="1" width="59.42578125" style="36" customWidth="1"/>
    <col min="2" max="2" width="9.28515625" style="36" customWidth="1"/>
    <col min="3" max="3" width="15" style="36" hidden="1" customWidth="1"/>
    <col min="4" max="4" width="21.28515625" style="36" customWidth="1"/>
    <col min="5" max="5" width="21.85546875" style="36" customWidth="1"/>
    <col min="6" max="6" width="19" style="36" customWidth="1"/>
    <col min="7" max="7" width="19.5703125" style="36" customWidth="1"/>
    <col min="8" max="8" width="13.5703125" style="160" customWidth="1"/>
    <col min="9" max="16384" width="8.85546875" style="36"/>
  </cols>
  <sheetData>
    <row r="1" spans="1:8" s="14" customFormat="1" ht="33" customHeight="1">
      <c r="A1" s="39" t="s">
        <v>1</v>
      </c>
      <c r="B1" s="39" t="s">
        <v>32</v>
      </c>
      <c r="C1" s="39" t="s">
        <v>58</v>
      </c>
      <c r="D1" s="39" t="s">
        <v>29</v>
      </c>
      <c r="E1" s="39" t="s">
        <v>225</v>
      </c>
      <c r="F1" s="39" t="s">
        <v>60</v>
      </c>
      <c r="G1" s="39" t="s">
        <v>226</v>
      </c>
      <c r="H1" s="152"/>
    </row>
    <row r="2" spans="1:8" s="14" customFormat="1" ht="24.95" customHeight="1">
      <c r="A2" s="130" t="s">
        <v>75</v>
      </c>
      <c r="B2" s="130"/>
      <c r="C2" s="130"/>
      <c r="D2" s="130"/>
      <c r="E2" s="130"/>
      <c r="F2" s="130"/>
      <c r="G2" s="130"/>
      <c r="H2" s="152"/>
    </row>
    <row r="3" spans="1:8" s="15" customFormat="1" ht="24.95" customHeight="1">
      <c r="A3" s="16" t="s">
        <v>33</v>
      </c>
      <c r="B3" s="16" t="s">
        <v>30</v>
      </c>
      <c r="C3" s="16" t="s">
        <v>59</v>
      </c>
      <c r="D3" s="17">
        <v>0.24</v>
      </c>
      <c r="E3" s="17">
        <v>0.28999999999999998</v>
      </c>
      <c r="F3" s="18" t="str">
        <f>"+5%"</f>
        <v>+5%</v>
      </c>
      <c r="G3" s="19">
        <v>0.26</v>
      </c>
      <c r="H3" s="153"/>
    </row>
    <row r="4" spans="1:8" s="15" customFormat="1" ht="24.95" customHeight="1">
      <c r="A4" s="16" t="s">
        <v>34</v>
      </c>
      <c r="B4" s="16" t="s">
        <v>30</v>
      </c>
      <c r="C4" s="16" t="s">
        <v>59</v>
      </c>
      <c r="D4" s="20">
        <v>6.9</v>
      </c>
      <c r="E4" s="20">
        <v>6.7</v>
      </c>
      <c r="F4" s="21">
        <v>-0.2</v>
      </c>
      <c r="G4" s="22">
        <v>7.8</v>
      </c>
      <c r="H4" s="154"/>
    </row>
    <row r="5" spans="1:8" s="15" customFormat="1" ht="24.95" customHeight="1">
      <c r="A5" s="16" t="s">
        <v>35</v>
      </c>
      <c r="B5" s="16" t="s">
        <v>30</v>
      </c>
      <c r="C5" s="16" t="s">
        <v>59</v>
      </c>
      <c r="D5" s="17">
        <v>0.17</v>
      </c>
      <c r="E5" s="17">
        <v>0.18</v>
      </c>
      <c r="F5" s="18" t="str">
        <f>"+1%"</f>
        <v>+1%</v>
      </c>
      <c r="G5" s="19">
        <v>0.17</v>
      </c>
      <c r="H5" s="153"/>
    </row>
    <row r="6" spans="1:8" s="15" customFormat="1" ht="24.95" customHeight="1">
      <c r="A6" s="16" t="s">
        <v>36</v>
      </c>
      <c r="B6" s="16" t="s">
        <v>30</v>
      </c>
      <c r="C6" s="16" t="s">
        <v>59</v>
      </c>
      <c r="D6" s="17">
        <v>0.32</v>
      </c>
      <c r="E6" s="17">
        <v>0.36</v>
      </c>
      <c r="F6" s="18" t="str">
        <f>"+4%"</f>
        <v>+4%</v>
      </c>
      <c r="G6" s="19">
        <v>0.32</v>
      </c>
      <c r="H6" s="153"/>
    </row>
    <row r="7" spans="1:8" s="15" customFormat="1" ht="24.95" customHeight="1">
      <c r="A7" s="16" t="s">
        <v>37</v>
      </c>
      <c r="B7" s="16" t="s">
        <v>30</v>
      </c>
      <c r="C7" s="16" t="s">
        <v>59</v>
      </c>
      <c r="D7" s="17">
        <v>0.8</v>
      </c>
      <c r="E7" s="17">
        <v>0.81</v>
      </c>
      <c r="F7" s="40" t="str">
        <f>"+1%"</f>
        <v>+1%</v>
      </c>
      <c r="G7" s="19">
        <v>0.86</v>
      </c>
      <c r="H7" s="153"/>
    </row>
    <row r="8" spans="1:8" s="15" customFormat="1" ht="24.95" customHeight="1">
      <c r="A8" s="16" t="s">
        <v>38</v>
      </c>
      <c r="B8" s="16" t="s">
        <v>30</v>
      </c>
      <c r="C8" s="16" t="s">
        <v>59</v>
      </c>
      <c r="D8" s="17">
        <v>0.16</v>
      </c>
      <c r="E8" s="17">
        <v>0.13</v>
      </c>
      <c r="F8" s="40" t="str">
        <f>"-3%"</f>
        <v>-3%</v>
      </c>
      <c r="G8" s="19">
        <v>0.11</v>
      </c>
      <c r="H8" s="153"/>
    </row>
    <row r="9" spans="1:8" s="15" customFormat="1" ht="24.95" customHeight="1">
      <c r="A9" s="16" t="s">
        <v>39</v>
      </c>
      <c r="B9" s="16" t="s">
        <v>30</v>
      </c>
      <c r="C9" s="16" t="s">
        <v>59</v>
      </c>
      <c r="D9" s="23">
        <v>1252</v>
      </c>
      <c r="E9" s="23">
        <v>1099</v>
      </c>
      <c r="F9" s="124" t="str">
        <f>"-153"</f>
        <v>-153</v>
      </c>
      <c r="G9" s="24">
        <v>1328</v>
      </c>
      <c r="H9" s="155"/>
    </row>
    <row r="10" spans="1:8" s="15" customFormat="1" ht="24.95" customHeight="1">
      <c r="A10" s="16" t="s">
        <v>40</v>
      </c>
      <c r="B10" s="16" t="s">
        <v>30</v>
      </c>
      <c r="C10" s="16" t="s">
        <v>59</v>
      </c>
      <c r="D10" s="25">
        <v>7</v>
      </c>
      <c r="E10" s="20">
        <v>6.9</v>
      </c>
      <c r="F10" s="124">
        <v>-0.1</v>
      </c>
      <c r="G10" s="22">
        <v>5.7</v>
      </c>
      <c r="H10" s="154"/>
    </row>
    <row r="11" spans="1:8" s="15" customFormat="1" ht="24.95" customHeight="1">
      <c r="A11" s="16" t="s">
        <v>41</v>
      </c>
      <c r="B11" s="16" t="s">
        <v>30</v>
      </c>
      <c r="C11" s="16" t="s">
        <v>59</v>
      </c>
      <c r="D11" s="26">
        <v>9.6000000000000002E-2</v>
      </c>
      <c r="E11" s="26">
        <v>0.10100000000000001</v>
      </c>
      <c r="F11" s="27" t="str">
        <f>"+0.5%"</f>
        <v>+0.5%</v>
      </c>
      <c r="G11" s="28">
        <v>8.2000000000000003E-2</v>
      </c>
      <c r="H11" s="156"/>
    </row>
    <row r="12" spans="1:8" s="15" customFormat="1" ht="24.95" customHeight="1">
      <c r="A12" s="16" t="s">
        <v>80</v>
      </c>
      <c r="B12" s="16" t="s">
        <v>30</v>
      </c>
      <c r="C12" s="16" t="s">
        <v>59</v>
      </c>
      <c r="D12" s="20" t="s">
        <v>61</v>
      </c>
      <c r="E12" s="20" t="s">
        <v>209</v>
      </c>
      <c r="F12" s="21" t="str">
        <f>"+0.15"</f>
        <v>+0.15</v>
      </c>
      <c r="G12" s="22" t="s">
        <v>229</v>
      </c>
      <c r="H12" s="154"/>
    </row>
    <row r="13" spans="1:8" s="15" customFormat="1" ht="24.95" customHeight="1">
      <c r="A13" s="16" t="s">
        <v>42</v>
      </c>
      <c r="B13" s="16" t="s">
        <v>30</v>
      </c>
      <c r="C13" s="16" t="s">
        <v>59</v>
      </c>
      <c r="D13" s="20">
        <v>4.3</v>
      </c>
      <c r="E13" s="20">
        <v>4.5</v>
      </c>
      <c r="F13" s="21" t="str">
        <f>"+0.2"</f>
        <v>+0.2</v>
      </c>
      <c r="G13" s="45">
        <v>4.5</v>
      </c>
      <c r="H13" s="154"/>
    </row>
    <row r="14" spans="1:8" s="15" customFormat="1" ht="24.95" customHeight="1">
      <c r="A14" s="16" t="s">
        <v>64</v>
      </c>
      <c r="B14" s="16" t="s">
        <v>30</v>
      </c>
      <c r="C14" s="16" t="s">
        <v>59</v>
      </c>
      <c r="D14" s="20">
        <v>13.8</v>
      </c>
      <c r="E14" s="25">
        <v>18.100000000000001</v>
      </c>
      <c r="F14" s="25" t="str">
        <f>"+"&amp;E14-D14</f>
        <v>+4.3</v>
      </c>
      <c r="G14" s="22" t="s">
        <v>62</v>
      </c>
      <c r="H14" s="157"/>
    </row>
    <row r="15" spans="1:8" s="15" customFormat="1" ht="24.95" customHeight="1">
      <c r="A15" s="16" t="s">
        <v>43</v>
      </c>
      <c r="B15" s="16" t="s">
        <v>31</v>
      </c>
      <c r="C15" s="16" t="s">
        <v>196</v>
      </c>
      <c r="D15" s="29" t="s">
        <v>71</v>
      </c>
      <c r="E15" s="29" t="s">
        <v>227</v>
      </c>
      <c r="F15" s="29"/>
      <c r="G15" s="30" t="s">
        <v>62</v>
      </c>
      <c r="H15" s="158"/>
    </row>
    <row r="16" spans="1:8" s="15" customFormat="1" ht="24.95" customHeight="1">
      <c r="A16" s="16" t="s">
        <v>44</v>
      </c>
      <c r="B16" s="16" t="s">
        <v>31</v>
      </c>
      <c r="C16" s="16" t="s">
        <v>196</v>
      </c>
      <c r="D16" s="29" t="s">
        <v>62</v>
      </c>
      <c r="E16" s="29" t="s">
        <v>228</v>
      </c>
      <c r="F16" s="29" t="s">
        <v>62</v>
      </c>
      <c r="G16" s="30" t="s">
        <v>230</v>
      </c>
      <c r="H16" s="158"/>
    </row>
    <row r="17" spans="1:8" s="15" customFormat="1" ht="24.95" customHeight="1">
      <c r="A17" s="131" t="s">
        <v>76</v>
      </c>
      <c r="B17" s="131"/>
      <c r="C17" s="131"/>
      <c r="D17" s="131"/>
      <c r="E17" s="131"/>
      <c r="F17" s="131"/>
      <c r="G17" s="131"/>
      <c r="H17" s="153"/>
    </row>
    <row r="18" spans="1:8" s="15" customFormat="1" ht="24.95" customHeight="1">
      <c r="A18" s="16" t="s">
        <v>45</v>
      </c>
      <c r="B18" s="16" t="s">
        <v>31</v>
      </c>
      <c r="C18" s="16" t="s">
        <v>59</v>
      </c>
      <c r="D18" s="17">
        <v>0.82</v>
      </c>
      <c r="E18" s="17">
        <v>0.82</v>
      </c>
      <c r="F18" s="17" t="s">
        <v>166</v>
      </c>
      <c r="G18" s="19">
        <v>0.8</v>
      </c>
      <c r="H18" s="153"/>
    </row>
    <row r="19" spans="1:8" s="15" customFormat="1" ht="24.95" customHeight="1">
      <c r="A19" s="16" t="s">
        <v>46</v>
      </c>
      <c r="B19" s="16" t="s">
        <v>31</v>
      </c>
      <c r="C19" s="16" t="s">
        <v>59</v>
      </c>
      <c r="D19" s="17">
        <v>0.8</v>
      </c>
      <c r="E19" s="17">
        <v>0.8</v>
      </c>
      <c r="F19" s="17" t="s">
        <v>166</v>
      </c>
      <c r="G19" s="19">
        <v>0.8</v>
      </c>
      <c r="H19" s="153"/>
    </row>
    <row r="20" spans="1:8" s="15" customFormat="1" ht="24.95" customHeight="1">
      <c r="A20" s="16" t="s">
        <v>47</v>
      </c>
      <c r="B20" s="16" t="s">
        <v>30</v>
      </c>
      <c r="C20" s="16" t="s">
        <v>59</v>
      </c>
      <c r="D20" s="26">
        <v>0.67300000000000004</v>
      </c>
      <c r="E20" s="26">
        <v>0.79100000000000004</v>
      </c>
      <c r="F20" s="41" t="str">
        <f>"+11.8%"</f>
        <v>+11.8%</v>
      </c>
      <c r="G20" s="28">
        <v>0.76</v>
      </c>
      <c r="H20" s="156"/>
    </row>
    <row r="21" spans="1:8" s="15" customFormat="1" ht="24.95" customHeight="1">
      <c r="A21" s="16" t="s">
        <v>48</v>
      </c>
      <c r="B21" s="16" t="s">
        <v>31</v>
      </c>
      <c r="C21" s="16" t="s">
        <v>59</v>
      </c>
      <c r="D21" s="20">
        <v>3</v>
      </c>
      <c r="E21" s="20">
        <v>3.08</v>
      </c>
      <c r="F21" s="42" t="s">
        <v>179</v>
      </c>
      <c r="G21" s="22">
        <v>3.21</v>
      </c>
      <c r="H21" s="153"/>
    </row>
    <row r="22" spans="1:8" s="15" customFormat="1" ht="24.95" customHeight="1">
      <c r="A22" s="16" t="s">
        <v>49</v>
      </c>
      <c r="B22" s="16" t="s">
        <v>31</v>
      </c>
      <c r="C22" s="16" t="s">
        <v>59</v>
      </c>
      <c r="D22" s="31">
        <v>1.1999999999999999E-3</v>
      </c>
      <c r="E22" s="31">
        <v>1.4E-3</v>
      </c>
      <c r="F22" s="27" t="str">
        <f>"+0.02%"</f>
        <v>+0.02%</v>
      </c>
      <c r="G22" s="32">
        <v>1.2999999999999999E-3</v>
      </c>
      <c r="H22" s="159"/>
    </row>
    <row r="23" spans="1:8" s="15" customFormat="1" ht="24.95" customHeight="1">
      <c r="A23" s="16" t="s">
        <v>65</v>
      </c>
      <c r="B23" s="16" t="s">
        <v>31</v>
      </c>
      <c r="C23" s="16" t="s">
        <v>59</v>
      </c>
      <c r="D23" s="26">
        <v>0.121</v>
      </c>
      <c r="E23" s="26">
        <v>0.11799999999999999</v>
      </c>
      <c r="F23" s="41">
        <f>E23-D23</f>
        <v>-3.0000000000000027E-3</v>
      </c>
      <c r="G23" s="28">
        <v>0.113</v>
      </c>
      <c r="H23" s="153"/>
    </row>
    <row r="24" spans="1:8" s="15" customFormat="1" ht="24.95" customHeight="1">
      <c r="A24" s="16" t="s">
        <v>50</v>
      </c>
      <c r="B24" s="16" t="s">
        <v>31</v>
      </c>
      <c r="C24" s="16" t="s">
        <v>59</v>
      </c>
      <c r="D24" s="31">
        <v>3.1300000000000001E-2</v>
      </c>
      <c r="E24" s="31">
        <v>4.0899999999999999E-2</v>
      </c>
      <c r="F24" s="31">
        <v>9.5999999999999992E-3</v>
      </c>
      <c r="G24" s="22" t="s">
        <v>62</v>
      </c>
      <c r="H24" s="159"/>
    </row>
    <row r="25" spans="1:8" s="15" customFormat="1" ht="24.95" customHeight="1">
      <c r="A25" s="16" t="s">
        <v>66</v>
      </c>
      <c r="B25" s="16" t="s">
        <v>31</v>
      </c>
      <c r="C25" s="16" t="s">
        <v>59</v>
      </c>
      <c r="D25" s="33">
        <v>6188</v>
      </c>
      <c r="E25" s="33">
        <v>6837</v>
      </c>
      <c r="F25" s="126" t="str">
        <f>"+649"</f>
        <v>+649</v>
      </c>
      <c r="G25" s="30" t="s">
        <v>62</v>
      </c>
      <c r="H25" s="153"/>
    </row>
    <row r="26" spans="1:8" s="15" customFormat="1" ht="24.95" customHeight="1">
      <c r="A26" s="16" t="s">
        <v>51</v>
      </c>
      <c r="B26" s="16" t="s">
        <v>31</v>
      </c>
      <c r="C26" s="16" t="s">
        <v>59</v>
      </c>
      <c r="D26" s="31">
        <v>0.1138</v>
      </c>
      <c r="E26" s="31">
        <v>0.1079</v>
      </c>
      <c r="F26" s="43" t="str">
        <f>"-0.59%"</f>
        <v>-0.59%</v>
      </c>
      <c r="G26" s="22" t="s">
        <v>62</v>
      </c>
      <c r="H26" s="159"/>
    </row>
    <row r="27" spans="1:8" s="15" customFormat="1" ht="24.95" customHeight="1">
      <c r="A27" s="16" t="s">
        <v>52</v>
      </c>
      <c r="B27" s="16" t="s">
        <v>31</v>
      </c>
      <c r="C27" s="16" t="s">
        <v>59</v>
      </c>
      <c r="D27" s="20" t="s">
        <v>63</v>
      </c>
      <c r="E27" s="20" t="s">
        <v>231</v>
      </c>
      <c r="F27" s="42" t="str">
        <f>"-0.06X"</f>
        <v>-0.06X</v>
      </c>
      <c r="G27" s="22" t="s">
        <v>62</v>
      </c>
      <c r="H27" s="153"/>
    </row>
    <row r="28" spans="1:8" s="15" customFormat="1" ht="24.95" customHeight="1">
      <c r="A28" s="16" t="s">
        <v>53</v>
      </c>
      <c r="B28" s="16" t="s">
        <v>31</v>
      </c>
      <c r="C28" s="16" t="s">
        <v>196</v>
      </c>
      <c r="D28" s="29" t="s">
        <v>78</v>
      </c>
      <c r="E28" s="29" t="s">
        <v>232</v>
      </c>
      <c r="F28" s="34" t="str">
        <f>"$-2.77M"</f>
        <v>$-2.77M</v>
      </c>
      <c r="G28" s="35">
        <v>0</v>
      </c>
      <c r="H28" s="153"/>
    </row>
    <row r="29" spans="1:8" s="15" customFormat="1" ht="24.95" customHeight="1">
      <c r="A29" s="16" t="s">
        <v>54</v>
      </c>
      <c r="B29" s="16" t="s">
        <v>31</v>
      </c>
      <c r="C29" s="16" t="s">
        <v>196</v>
      </c>
      <c r="D29" s="29" t="s">
        <v>72</v>
      </c>
      <c r="E29" s="29" t="s">
        <v>233</v>
      </c>
      <c r="F29" s="34" t="str">
        <f>"$5.6M"</f>
        <v>$5.6M</v>
      </c>
      <c r="G29" s="30" t="s">
        <v>234</v>
      </c>
      <c r="H29" s="153"/>
    </row>
    <row r="30" spans="1:8" s="15" customFormat="1" ht="24.95" customHeight="1">
      <c r="A30" s="16" t="s">
        <v>55</v>
      </c>
      <c r="B30" s="16" t="s">
        <v>31</v>
      </c>
      <c r="C30" s="16" t="s">
        <v>59</v>
      </c>
      <c r="D30" s="20">
        <v>0.96</v>
      </c>
      <c r="E30" s="20">
        <v>0.98</v>
      </c>
      <c r="F30" s="21">
        <v>0.02</v>
      </c>
      <c r="G30" s="22">
        <v>0.99</v>
      </c>
      <c r="H30" s="153"/>
    </row>
    <row r="31" spans="1:8" s="15" customFormat="1" ht="24.95" customHeight="1">
      <c r="A31" s="16" t="s">
        <v>56</v>
      </c>
      <c r="B31" s="16" t="s">
        <v>31</v>
      </c>
      <c r="C31" s="16" t="s">
        <v>196</v>
      </c>
      <c r="D31" s="29" t="s">
        <v>73</v>
      </c>
      <c r="E31" s="29" t="s">
        <v>73</v>
      </c>
      <c r="F31" s="129" t="s">
        <v>166</v>
      </c>
      <c r="G31" s="30" t="s">
        <v>210</v>
      </c>
      <c r="H31" s="153"/>
    </row>
    <row r="32" spans="1:8" s="15" customFormat="1" ht="24.95" customHeight="1">
      <c r="A32" s="132" t="s">
        <v>77</v>
      </c>
      <c r="B32" s="132"/>
      <c r="C32" s="132"/>
      <c r="D32" s="132"/>
      <c r="E32" s="132"/>
      <c r="F32" s="132"/>
      <c r="G32" s="132"/>
      <c r="H32" s="153"/>
    </row>
    <row r="33" spans="1:8" s="15" customFormat="1" ht="24.95" customHeight="1">
      <c r="A33" s="16" t="s">
        <v>57</v>
      </c>
      <c r="B33" s="16" t="s">
        <v>31</v>
      </c>
      <c r="C33" s="16" t="s">
        <v>59</v>
      </c>
      <c r="D33" s="26">
        <v>0.17699999999999999</v>
      </c>
      <c r="E33" s="26" t="s">
        <v>62</v>
      </c>
      <c r="F33" s="41" t="str">
        <f>"-1.7%"</f>
        <v>-1.7%</v>
      </c>
      <c r="G33" s="19" t="s">
        <v>62</v>
      </c>
      <c r="H33" s="153"/>
    </row>
    <row r="34" spans="1:8" s="15" customFormat="1" ht="24.95" customHeight="1">
      <c r="A34" s="16" t="s">
        <v>67</v>
      </c>
      <c r="B34" s="16" t="s">
        <v>31</v>
      </c>
      <c r="C34" s="16" t="s">
        <v>59</v>
      </c>
      <c r="D34" s="20">
        <v>4.74</v>
      </c>
      <c r="E34" s="128">
        <v>4</v>
      </c>
      <c r="F34" s="20">
        <f>E34-D34</f>
        <v>-0.74000000000000021</v>
      </c>
      <c r="G34" s="22">
        <v>5.23</v>
      </c>
      <c r="H34" s="153"/>
    </row>
    <row r="35" spans="1:8" s="15" customFormat="1" ht="24.95" customHeight="1">
      <c r="A35" s="16" t="s">
        <v>68</v>
      </c>
      <c r="B35" s="16" t="s">
        <v>30</v>
      </c>
      <c r="C35" s="16" t="s">
        <v>59</v>
      </c>
      <c r="D35" s="20" t="s">
        <v>62</v>
      </c>
      <c r="E35" s="20">
        <v>25.3</v>
      </c>
      <c r="F35" s="20" t="s">
        <v>62</v>
      </c>
      <c r="G35" s="22">
        <v>30.6</v>
      </c>
      <c r="H35" s="153"/>
    </row>
    <row r="37" spans="1:8">
      <c r="A37" s="36" t="s">
        <v>165</v>
      </c>
    </row>
    <row r="38" spans="1:8">
      <c r="A38" s="36" t="s">
        <v>70</v>
      </c>
    </row>
    <row r="39" spans="1:8" ht="15">
      <c r="A39" s="36" t="s">
        <v>167</v>
      </c>
    </row>
    <row r="40" spans="1:8">
      <c r="A40" s="37" t="s">
        <v>69</v>
      </c>
    </row>
    <row r="41" spans="1:8">
      <c r="A41" s="44" t="s">
        <v>79</v>
      </c>
    </row>
    <row r="42" spans="1:8">
      <c r="A42" s="38" t="s">
        <v>197</v>
      </c>
      <c r="B42" s="38"/>
      <c r="G42" s="125" t="s">
        <v>198</v>
      </c>
    </row>
  </sheetData>
  <mergeCells count="3">
    <mergeCell ref="A2:G2"/>
    <mergeCell ref="A17:G17"/>
    <mergeCell ref="A32:G32"/>
  </mergeCells>
  <hyperlinks>
    <hyperlink ref="A42" r:id="rId1" xr:uid="{5EB0363A-D355-48D4-A024-B9FF81165464}"/>
  </hyperlinks>
  <printOptions horizontalCentered="1" verticalCentered="1"/>
  <pageMargins left="0.15" right="0.15" top="0.25" bottom="0.25" header="0" footer="0"/>
  <pageSetup paperSize="3" scale="70" orientation="portrait" horizontalDpi="360" verticalDpi="360" r:id="rId2"/>
  <ignoredErrors>
    <ignoredError sqref="F16"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324ED-2696-48DD-B435-5579BB355B1F}">
  <sheetPr codeName="Sheet2"/>
  <dimension ref="A1:C37"/>
  <sheetViews>
    <sheetView zoomScale="70" zoomScaleNormal="70" workbookViewId="0">
      <pane ySplit="1" topLeftCell="A2" activePane="bottomLeft" state="frozen"/>
      <selection activeCell="E3" sqref="E3"/>
      <selection pane="bottomLeft" activeCell="C29" sqref="C29"/>
    </sheetView>
  </sheetViews>
  <sheetFormatPr defaultColWidth="8.85546875" defaultRowHeight="23.25"/>
  <cols>
    <col min="1" max="1" width="9" style="70" customWidth="1"/>
    <col min="2" max="2" width="51.85546875" style="71" customWidth="1"/>
    <col min="3" max="3" width="67" style="71" customWidth="1"/>
    <col min="4" max="16384" width="8.85546875" style="71"/>
  </cols>
  <sheetData>
    <row r="1" spans="1:3" s="59" customFormat="1">
      <c r="A1" s="58" t="s">
        <v>0</v>
      </c>
      <c r="B1" s="58" t="s">
        <v>1</v>
      </c>
      <c r="C1" s="58" t="s">
        <v>169</v>
      </c>
    </row>
    <row r="2" spans="1:3" s="63" customFormat="1" ht="54">
      <c r="A2" s="60">
        <v>1</v>
      </c>
      <c r="B2" s="61" t="s">
        <v>2</v>
      </c>
      <c r="C2" s="62" t="s">
        <v>199</v>
      </c>
    </row>
    <row r="3" spans="1:3" s="63" customFormat="1" ht="54">
      <c r="A3" s="60">
        <v>2</v>
      </c>
      <c r="B3" s="61" t="s">
        <v>3</v>
      </c>
      <c r="C3" s="62" t="s">
        <v>235</v>
      </c>
    </row>
    <row r="4" spans="1:3" s="63" customFormat="1" ht="54">
      <c r="A4" s="60">
        <v>3</v>
      </c>
      <c r="B4" s="61" t="s">
        <v>4</v>
      </c>
      <c r="C4" s="62" t="s">
        <v>199</v>
      </c>
    </row>
    <row r="5" spans="1:3" s="63" customFormat="1" ht="54">
      <c r="A5" s="60">
        <v>4</v>
      </c>
      <c r="B5" s="61" t="s">
        <v>5</v>
      </c>
      <c r="C5" s="62" t="s">
        <v>236</v>
      </c>
    </row>
    <row r="6" spans="1:3" s="63" customFormat="1" ht="54">
      <c r="A6" s="60">
        <v>5</v>
      </c>
      <c r="B6" s="61" t="s">
        <v>7</v>
      </c>
      <c r="C6" s="64" t="s">
        <v>237</v>
      </c>
    </row>
    <row r="7" spans="1:3" s="63" customFormat="1" ht="54">
      <c r="A7" s="60">
        <v>6</v>
      </c>
      <c r="B7" s="61" t="s">
        <v>8</v>
      </c>
      <c r="C7" s="62" t="s">
        <v>238</v>
      </c>
    </row>
    <row r="8" spans="1:3" s="63" customFormat="1" ht="54">
      <c r="A8" s="60">
        <v>7</v>
      </c>
      <c r="B8" s="61" t="s">
        <v>9</v>
      </c>
      <c r="C8" s="62" t="s">
        <v>211</v>
      </c>
    </row>
    <row r="9" spans="1:3" s="63" customFormat="1" ht="54">
      <c r="A9" s="60">
        <v>8</v>
      </c>
      <c r="B9" s="61" t="s">
        <v>10</v>
      </c>
      <c r="C9" s="62" t="s">
        <v>189</v>
      </c>
    </row>
    <row r="10" spans="1:3" s="63" customFormat="1" ht="54">
      <c r="A10" s="60">
        <v>9</v>
      </c>
      <c r="B10" s="61" t="s">
        <v>11</v>
      </c>
      <c r="C10" s="62" t="s">
        <v>212</v>
      </c>
    </row>
    <row r="11" spans="1:3" s="63" customFormat="1" ht="36.6" customHeight="1">
      <c r="A11" s="60">
        <v>10</v>
      </c>
      <c r="B11" s="61" t="s">
        <v>170</v>
      </c>
      <c r="C11" s="65" t="s">
        <v>12</v>
      </c>
    </row>
    <row r="12" spans="1:3" s="63" customFormat="1" ht="54">
      <c r="A12" s="60">
        <v>11</v>
      </c>
      <c r="B12" s="61" t="s">
        <v>13</v>
      </c>
      <c r="C12" s="62" t="s">
        <v>6</v>
      </c>
    </row>
    <row r="13" spans="1:3" s="63" customFormat="1" ht="36.6" customHeight="1">
      <c r="A13" s="60">
        <v>12</v>
      </c>
      <c r="B13" s="61" t="s">
        <v>171</v>
      </c>
      <c r="C13" s="65" t="s">
        <v>12</v>
      </c>
    </row>
    <row r="14" spans="1:3" s="63" customFormat="1" ht="36.6" customHeight="1">
      <c r="A14" s="60">
        <v>13</v>
      </c>
      <c r="B14" s="61" t="s">
        <v>14</v>
      </c>
      <c r="C14" s="65" t="s">
        <v>12</v>
      </c>
    </row>
    <row r="15" spans="1:3" s="63" customFormat="1" ht="36.6" customHeight="1">
      <c r="A15" s="60">
        <v>14</v>
      </c>
      <c r="B15" s="61" t="s">
        <v>15</v>
      </c>
      <c r="C15" s="65" t="s">
        <v>12</v>
      </c>
    </row>
    <row r="16" spans="1:3" s="63" customFormat="1" ht="54">
      <c r="A16" s="60">
        <v>15</v>
      </c>
      <c r="B16" s="61" t="s">
        <v>16</v>
      </c>
      <c r="C16" s="122" t="s">
        <v>239</v>
      </c>
    </row>
    <row r="17" spans="1:3" s="63" customFormat="1" ht="72">
      <c r="A17" s="60">
        <v>16</v>
      </c>
      <c r="B17" s="61" t="s">
        <v>17</v>
      </c>
      <c r="C17" s="122" t="s">
        <v>240</v>
      </c>
    </row>
    <row r="18" spans="1:3" s="63" customFormat="1" ht="54">
      <c r="A18" s="60">
        <v>17</v>
      </c>
      <c r="B18" s="61" t="s">
        <v>18</v>
      </c>
      <c r="C18" s="62" t="s">
        <v>213</v>
      </c>
    </row>
    <row r="19" spans="1:3" s="63" customFormat="1" ht="108">
      <c r="A19" s="60">
        <v>18</v>
      </c>
      <c r="B19" s="61" t="s">
        <v>19</v>
      </c>
      <c r="C19" s="66" t="s">
        <v>252</v>
      </c>
    </row>
    <row r="20" spans="1:3" s="63" customFormat="1" ht="162">
      <c r="A20" s="60">
        <v>19</v>
      </c>
      <c r="B20" s="61" t="s">
        <v>20</v>
      </c>
      <c r="C20" s="66" t="s">
        <v>241</v>
      </c>
    </row>
    <row r="21" spans="1:3" s="63" customFormat="1" ht="54">
      <c r="A21" s="60">
        <v>20</v>
      </c>
      <c r="B21" s="61" t="s">
        <v>21</v>
      </c>
      <c r="C21" s="66" t="s">
        <v>253</v>
      </c>
    </row>
    <row r="22" spans="1:3" s="63" customFormat="1" ht="36">
      <c r="A22" s="60">
        <v>21</v>
      </c>
      <c r="B22" s="61" t="s">
        <v>172</v>
      </c>
      <c r="C22" s="65" t="s">
        <v>12</v>
      </c>
    </row>
    <row r="23" spans="1:3" s="63" customFormat="1" ht="36">
      <c r="A23" s="60">
        <v>22</v>
      </c>
      <c r="B23" s="61" t="s">
        <v>173</v>
      </c>
      <c r="C23" s="65" t="s">
        <v>12</v>
      </c>
    </row>
    <row r="24" spans="1:3" s="63" customFormat="1" ht="54">
      <c r="A24" s="60">
        <v>23</v>
      </c>
      <c r="B24" s="61" t="s">
        <v>22</v>
      </c>
      <c r="C24" s="66" t="s">
        <v>200</v>
      </c>
    </row>
    <row r="25" spans="1:3" s="63" customFormat="1" ht="36">
      <c r="A25" s="60">
        <v>24</v>
      </c>
      <c r="B25" s="61" t="s">
        <v>174</v>
      </c>
      <c r="C25" s="65" t="s">
        <v>12</v>
      </c>
    </row>
    <row r="26" spans="1:3" s="63" customFormat="1" ht="54">
      <c r="A26" s="60">
        <v>25</v>
      </c>
      <c r="B26" s="61" t="s">
        <v>23</v>
      </c>
      <c r="C26" s="62" t="s">
        <v>242</v>
      </c>
    </row>
    <row r="27" spans="1:3" s="63" customFormat="1" ht="54">
      <c r="A27" s="60">
        <v>26</v>
      </c>
      <c r="B27" s="61" t="s">
        <v>24</v>
      </c>
      <c r="C27" s="62" t="s">
        <v>243</v>
      </c>
    </row>
    <row r="28" spans="1:3" s="63" customFormat="1" ht="54">
      <c r="A28" s="60">
        <v>27</v>
      </c>
      <c r="B28" s="61" t="s">
        <v>25</v>
      </c>
      <c r="C28" s="62" t="s">
        <v>244</v>
      </c>
    </row>
    <row r="29" spans="1:3" s="63" customFormat="1" ht="108">
      <c r="A29" s="60">
        <v>28</v>
      </c>
      <c r="B29" s="61" t="s">
        <v>26</v>
      </c>
      <c r="C29" s="62" t="s">
        <v>214</v>
      </c>
    </row>
    <row r="30" spans="1:3" s="63" customFormat="1" ht="36.6" customHeight="1">
      <c r="A30" s="60">
        <v>29</v>
      </c>
      <c r="B30" s="61" t="s">
        <v>175</v>
      </c>
      <c r="C30" s="65" t="s">
        <v>12</v>
      </c>
    </row>
    <row r="31" spans="1:3" s="63" customFormat="1" ht="36.6" customHeight="1">
      <c r="A31" s="60">
        <v>31</v>
      </c>
      <c r="B31" s="61" t="s">
        <v>201</v>
      </c>
      <c r="C31" s="65" t="s">
        <v>12</v>
      </c>
    </row>
    <row r="32" spans="1:3" s="63" customFormat="1" ht="36.6" customHeight="1">
      <c r="A32" s="60">
        <v>32</v>
      </c>
      <c r="B32" s="61" t="s">
        <v>202</v>
      </c>
      <c r="C32" s="65" t="s">
        <v>12</v>
      </c>
    </row>
    <row r="33" spans="1:3" s="63" customFormat="1" ht="36.6" customHeight="1">
      <c r="A33" s="60">
        <v>33</v>
      </c>
      <c r="B33" s="61" t="s">
        <v>176</v>
      </c>
      <c r="C33" s="65" t="s">
        <v>12</v>
      </c>
    </row>
    <row r="34" spans="1:3" s="63" customFormat="1" ht="54">
      <c r="A34" s="60">
        <v>34</v>
      </c>
      <c r="B34" s="61" t="s">
        <v>27</v>
      </c>
      <c r="C34" s="62" t="s">
        <v>28</v>
      </c>
    </row>
    <row r="35" spans="1:3" s="68" customFormat="1" ht="18">
      <c r="A35" s="67"/>
    </row>
    <row r="36" spans="1:3" s="68" customFormat="1" ht="18">
      <c r="A36" s="69" t="s">
        <v>177</v>
      </c>
      <c r="B36" s="68" t="s">
        <v>178</v>
      </c>
    </row>
    <row r="37" spans="1:3" s="68" customFormat="1" ht="18">
      <c r="A37" s="69" t="s">
        <v>179</v>
      </c>
      <c r="B37" s="68" t="s">
        <v>180</v>
      </c>
    </row>
  </sheetData>
  <conditionalFormatting sqref="C14:C15 C6">
    <cfRule type="expression" dxfId="49" priority="44">
      <formula>AND(C6&gt;PERCENTILE(#REF!,0.8),C6&lt;=PERCENTILE(#REF!,1))</formula>
    </cfRule>
    <cfRule type="expression" dxfId="48" priority="45">
      <formula>AND(C6&gt;PERCENTILE(#REF!,0.6),C6&lt;=PERCENTILE(#REF!,0.8))</formula>
    </cfRule>
    <cfRule type="expression" dxfId="47" priority="46">
      <formula>AND(C6&gt;PERCENTILE(#REF!,0.4),C6&lt;=PERCENTILE(#REF!,0.6))</formula>
    </cfRule>
    <cfRule type="expression" dxfId="46" priority="47">
      <formula>AND(C6&gt;PERCENTILE(#REF!,0.2),C6&lt;=PERCENTILE(#REF!,0.4))</formula>
    </cfRule>
    <cfRule type="expression" dxfId="45" priority="48">
      <formula>AND(C6&gt;=MIN(#REF!),C6&lt;=PERCENTILE(#REF!,0.2))</formula>
    </cfRule>
  </conditionalFormatting>
  <conditionalFormatting sqref="A2:A34">
    <cfRule type="expression" dxfId="44" priority="34">
      <formula>AND(A2&gt;PERCENTILE(#REF!,0.8),A2&lt;=PERCENTILE(#REF!,1))</formula>
    </cfRule>
    <cfRule type="expression" dxfId="43" priority="35">
      <formula>AND(A2&gt;PERCENTILE(#REF!,0.6),A2&lt;=PERCENTILE(#REF!,0.8))</formula>
    </cfRule>
    <cfRule type="expression" dxfId="42" priority="36">
      <formula>AND(A2&gt;PERCENTILE(#REF!,0.4),A2&lt;=PERCENTILE(#REF!,0.6))</formula>
    </cfRule>
    <cfRule type="expression" dxfId="41" priority="37">
      <formula>AND(A2&gt;PERCENTILE(#REF!,0.2),A2&lt;=PERCENTILE(#REF!,0.4))</formula>
    </cfRule>
    <cfRule type="expression" dxfId="40" priority="38">
      <formula>AND(A2&gt;=MIN(#REF!),A2&lt;=PERCENTILE(#REF!,0.2))</formula>
    </cfRule>
  </conditionalFormatting>
  <conditionalFormatting sqref="C19 C21">
    <cfRule type="expression" dxfId="39" priority="29">
      <formula>AND(C19&gt;PERCENTILE(#REF!,0.8),C19&lt;=PERCENTILE(#REF!,1))</formula>
    </cfRule>
    <cfRule type="expression" dxfId="38" priority="30">
      <formula>AND(C19&gt;PERCENTILE(#REF!,0.6),C19&lt;=PERCENTILE(#REF!,0.8))</formula>
    </cfRule>
    <cfRule type="expression" dxfId="37" priority="31">
      <formula>AND(C19&gt;PERCENTILE(#REF!,0.4),C19&lt;=PERCENTILE(#REF!,0.6))</formula>
    </cfRule>
    <cfRule type="expression" dxfId="36" priority="32">
      <formula>AND(C19&gt;PERCENTILE(#REF!,0.2),C19&lt;=PERCENTILE(#REF!,0.4))</formula>
    </cfRule>
    <cfRule type="expression" dxfId="35" priority="33">
      <formula>AND(C19&gt;=MIN(#REF!),C19&lt;=PERCENTILE(#REF!,0.2))</formula>
    </cfRule>
  </conditionalFormatting>
  <conditionalFormatting sqref="C13">
    <cfRule type="expression" dxfId="34" priority="19">
      <formula>AND(C13&gt;PERCENTILE(#REF!,0.8),C13&lt;=PERCENTILE(#REF!,1))</formula>
    </cfRule>
    <cfRule type="expression" dxfId="33" priority="20">
      <formula>AND(C13&gt;PERCENTILE(#REF!,0.6),C13&lt;=PERCENTILE(#REF!,0.8))</formula>
    </cfRule>
    <cfRule type="expression" dxfId="32" priority="21">
      <formula>AND(C13&gt;PERCENTILE(#REF!,0.4),C13&lt;=PERCENTILE(#REF!,0.6))</formula>
    </cfRule>
    <cfRule type="expression" dxfId="31" priority="22">
      <formula>AND(C13&gt;PERCENTILE(#REF!,0.2),C13&lt;=PERCENTILE(#REF!,0.4))</formula>
    </cfRule>
    <cfRule type="expression" dxfId="30" priority="23">
      <formula>AND(C13&gt;=MIN(#REF!),C13&lt;=PERCENTILE(#REF!,0.2))</formula>
    </cfRule>
  </conditionalFormatting>
  <conditionalFormatting sqref="C3">
    <cfRule type="duplicateValues" dxfId="29" priority="18"/>
  </conditionalFormatting>
  <conditionalFormatting sqref="C11">
    <cfRule type="expression" dxfId="28" priority="13">
      <formula>AND(C11&gt;PERCENTILE(#REF!,0.8),C11&lt;=PERCENTILE(#REF!,1))</formula>
    </cfRule>
    <cfRule type="expression" dxfId="27" priority="14">
      <formula>AND(C11&gt;PERCENTILE(#REF!,0.6),C11&lt;=PERCENTILE(#REF!,0.8))</formula>
    </cfRule>
    <cfRule type="expression" dxfId="26" priority="15">
      <formula>AND(C11&gt;PERCENTILE(#REF!,0.4),C11&lt;=PERCENTILE(#REF!,0.6))</formula>
    </cfRule>
    <cfRule type="expression" dxfId="25" priority="16">
      <formula>AND(C11&gt;PERCENTILE(#REF!,0.2),C11&lt;=PERCENTILE(#REF!,0.4))</formula>
    </cfRule>
    <cfRule type="expression" dxfId="24" priority="17">
      <formula>AND(C11&gt;=MIN(#REF!),C11&lt;=PERCENTILE(#REF!,0.2))</formula>
    </cfRule>
  </conditionalFormatting>
  <conditionalFormatting sqref="C18">
    <cfRule type="duplicateValues" dxfId="23" priority="12"/>
  </conditionalFormatting>
  <conditionalFormatting sqref="C6">
    <cfRule type="expression" dxfId="22" priority="49">
      <formula>AND(C6&gt;PERCENTILE(#REF!,0.8),C6&lt;=PERCENTILE(#REF!,1))</formula>
    </cfRule>
    <cfRule type="expression" dxfId="21" priority="50">
      <formula>AND(C6&gt;PERCENTILE(#REF!,0.6),C6&lt;=PERCENTILE(#REF!,0.8))</formula>
    </cfRule>
    <cfRule type="expression" dxfId="20" priority="51">
      <formula>AND(C6&gt;PERCENTILE(#REF!,0.4),C6&lt;=PERCENTILE(#REF!,0.6))</formula>
    </cfRule>
    <cfRule type="expression" dxfId="19" priority="52">
      <formula>AND(C6&gt;PERCENTILE(#REF!,0.2),C6&lt;=PERCENTILE(#REF!,0.4))</formula>
    </cfRule>
    <cfRule type="expression" dxfId="18" priority="53">
      <formula>AND(C6&gt;=MIN(#REF!),C6&lt;=PERCENTILE(#REF!,0.2))</formula>
    </cfRule>
  </conditionalFormatting>
  <conditionalFormatting sqref="C4">
    <cfRule type="duplicateValues" dxfId="17" priority="54"/>
  </conditionalFormatting>
  <conditionalFormatting sqref="C5">
    <cfRule type="duplicateValues" dxfId="16" priority="55"/>
  </conditionalFormatting>
  <conditionalFormatting sqref="C7">
    <cfRule type="duplicateValues" dxfId="15" priority="56"/>
  </conditionalFormatting>
  <conditionalFormatting sqref="C8">
    <cfRule type="duplicateValues" dxfId="14" priority="57"/>
  </conditionalFormatting>
  <conditionalFormatting sqref="C9">
    <cfRule type="duplicateValues" dxfId="13" priority="58"/>
  </conditionalFormatting>
  <conditionalFormatting sqref="C10">
    <cfRule type="duplicateValues" dxfId="12" priority="59"/>
  </conditionalFormatting>
  <conditionalFormatting sqref="C12">
    <cfRule type="duplicateValues" dxfId="11" priority="60"/>
  </conditionalFormatting>
  <conditionalFormatting sqref="C2">
    <cfRule type="duplicateValues" dxfId="10" priority="11"/>
  </conditionalFormatting>
  <conditionalFormatting sqref="C20">
    <cfRule type="expression" dxfId="9" priority="6">
      <formula>AND(C20&gt;PERCENTILE(#REF!,0.8),C20&lt;=PERCENTILE(#REF!,1))</formula>
    </cfRule>
    <cfRule type="expression" dxfId="8" priority="7">
      <formula>AND(C20&gt;PERCENTILE(#REF!,0.6),C20&lt;=PERCENTILE(#REF!,0.8))</formula>
    </cfRule>
    <cfRule type="expression" dxfId="7" priority="8">
      <formula>AND(C20&gt;PERCENTILE(#REF!,0.4),C20&lt;=PERCENTILE(#REF!,0.6))</formula>
    </cfRule>
    <cfRule type="expression" dxfId="6" priority="9">
      <formula>AND(C20&gt;PERCENTILE(#REF!,0.2),C20&lt;=PERCENTILE(#REF!,0.4))</formula>
    </cfRule>
    <cfRule type="expression" dxfId="5" priority="10">
      <formula>AND(C20&gt;=MIN(#REF!),C20&lt;=PERCENTILE(#REF!,0.2))</formula>
    </cfRule>
  </conditionalFormatting>
  <conditionalFormatting sqref="C24">
    <cfRule type="expression" dxfId="4" priority="1">
      <formula>AND(C24&gt;PERCENTILE(#REF!,0.8),C24&lt;=PERCENTILE(#REF!,1))</formula>
    </cfRule>
    <cfRule type="expression" dxfId="3" priority="2">
      <formula>AND(C24&gt;PERCENTILE(#REF!,0.6),C24&lt;=PERCENTILE(#REF!,0.8))</formula>
    </cfRule>
    <cfRule type="expression" dxfId="2" priority="3">
      <formula>AND(C24&gt;PERCENTILE(#REF!,0.4),C24&lt;=PERCENTILE(#REF!,0.6))</formula>
    </cfRule>
    <cfRule type="expression" dxfId="1" priority="4">
      <formula>AND(C24&gt;PERCENTILE(#REF!,0.2),C24&lt;=PERCENTILE(#REF!,0.4))</formula>
    </cfRule>
    <cfRule type="expression" dxfId="0" priority="5">
      <formula>AND(C24&gt;=MIN(#REF!),C24&lt;=PERCENTILE(#REF!,0.2))</formula>
    </cfRule>
  </conditionalFormatting>
  <pageMargins left="0.5" right="0.5" top="0.5" bottom="0.5" header="0.3" footer="0.3"/>
  <pageSetup scale="74"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3791-24FD-4171-A3C0-D7985E0C8AE7}">
  <sheetPr codeName="Sheet3">
    <pageSetUpPr fitToPage="1"/>
  </sheetPr>
  <dimension ref="A1:I161"/>
  <sheetViews>
    <sheetView zoomScale="70" zoomScaleNormal="70" zoomScaleSheetLayoutView="90" workbookViewId="0">
      <pane xSplit="6" ySplit="1" topLeftCell="G2" activePane="bottomRight" state="frozen"/>
      <selection activeCell="E3" sqref="E3"/>
      <selection pane="topRight" activeCell="E3" sqref="E3"/>
      <selection pane="bottomLeft" activeCell="E3" sqref="E3"/>
      <selection pane="bottomRight" activeCell="E93" sqref="E93:E97"/>
    </sheetView>
  </sheetViews>
  <sheetFormatPr defaultColWidth="9.140625" defaultRowHeight="18"/>
  <cols>
    <col min="1" max="1" width="6.42578125" style="118" customWidth="1"/>
    <col min="2" max="2" width="20.5703125" style="119" customWidth="1"/>
    <col min="3" max="3" width="12.28515625" style="119" customWidth="1"/>
    <col min="4" max="4" width="105.85546875" style="77" customWidth="1"/>
    <col min="5" max="5" width="36.7109375" style="117" customWidth="1"/>
    <col min="6" max="6" width="29.42578125" style="117" customWidth="1"/>
    <col min="7" max="7" width="22.28515625" style="117" customWidth="1"/>
    <col min="8" max="8" width="25.140625" style="117" customWidth="1"/>
    <col min="9" max="16384" width="9.140625" style="77"/>
  </cols>
  <sheetData>
    <row r="1" spans="1:8" s="75" customFormat="1" ht="29.25" customHeight="1">
      <c r="A1" s="72" t="s">
        <v>0</v>
      </c>
      <c r="B1" s="73" t="s">
        <v>1</v>
      </c>
      <c r="C1" s="74" t="s">
        <v>32</v>
      </c>
      <c r="D1" s="72" t="s">
        <v>81</v>
      </c>
      <c r="E1" s="74" t="s">
        <v>82</v>
      </c>
      <c r="F1" s="74" t="s">
        <v>83</v>
      </c>
      <c r="G1" s="74" t="s">
        <v>181</v>
      </c>
      <c r="H1" s="74" t="s">
        <v>84</v>
      </c>
    </row>
    <row r="2" spans="1:8" ht="25.15" customHeight="1">
      <c r="A2" s="134">
        <v>1</v>
      </c>
      <c r="B2" s="133" t="s">
        <v>33</v>
      </c>
      <c r="C2" s="133" t="s">
        <v>30</v>
      </c>
      <c r="D2" s="135" t="s">
        <v>85</v>
      </c>
      <c r="E2" s="136" t="s">
        <v>91</v>
      </c>
      <c r="F2" s="136" t="s">
        <v>245</v>
      </c>
      <c r="G2" s="76" t="s">
        <v>260</v>
      </c>
      <c r="H2" s="133" t="s">
        <v>86</v>
      </c>
    </row>
    <row r="3" spans="1:8" ht="25.15" customHeight="1">
      <c r="A3" s="134"/>
      <c r="B3" s="133"/>
      <c r="C3" s="133"/>
      <c r="D3" s="135"/>
      <c r="E3" s="137"/>
      <c r="F3" s="137"/>
      <c r="G3" s="78" t="s">
        <v>261</v>
      </c>
      <c r="H3" s="133"/>
    </row>
    <row r="4" spans="1:8" ht="25.15" customHeight="1">
      <c r="A4" s="134"/>
      <c r="B4" s="133"/>
      <c r="C4" s="133"/>
      <c r="D4" s="135"/>
      <c r="E4" s="137"/>
      <c r="F4" s="137"/>
      <c r="G4" s="79" t="s">
        <v>262</v>
      </c>
      <c r="H4" s="133"/>
    </row>
    <row r="5" spans="1:8" ht="25.15" customHeight="1">
      <c r="A5" s="134"/>
      <c r="B5" s="133"/>
      <c r="C5" s="133"/>
      <c r="D5" s="135"/>
      <c r="E5" s="137"/>
      <c r="F5" s="137"/>
      <c r="G5" s="80" t="s">
        <v>263</v>
      </c>
      <c r="H5" s="133"/>
    </row>
    <row r="6" spans="1:8" ht="25.15" customHeight="1">
      <c r="A6" s="134"/>
      <c r="B6" s="133"/>
      <c r="C6" s="133"/>
      <c r="D6" s="135"/>
      <c r="E6" s="137"/>
      <c r="F6" s="137"/>
      <c r="G6" s="81" t="s">
        <v>264</v>
      </c>
      <c r="H6" s="133"/>
    </row>
    <row r="7" spans="1:8" ht="25.15" customHeight="1">
      <c r="A7" s="134">
        <v>2</v>
      </c>
      <c r="B7" s="133" t="s">
        <v>34</v>
      </c>
      <c r="C7" s="133" t="s">
        <v>30</v>
      </c>
      <c r="D7" s="135" t="s">
        <v>87</v>
      </c>
      <c r="E7" s="136" t="s">
        <v>182</v>
      </c>
      <c r="F7" s="136" t="s">
        <v>245</v>
      </c>
      <c r="G7" s="82" t="s">
        <v>265</v>
      </c>
      <c r="H7" s="133" t="s">
        <v>88</v>
      </c>
    </row>
    <row r="8" spans="1:8" ht="25.15" customHeight="1">
      <c r="A8" s="134"/>
      <c r="B8" s="133"/>
      <c r="C8" s="133"/>
      <c r="D8" s="135"/>
      <c r="E8" s="137"/>
      <c r="F8" s="137"/>
      <c r="G8" s="83" t="s">
        <v>266</v>
      </c>
      <c r="H8" s="133"/>
    </row>
    <row r="9" spans="1:8" ht="25.15" customHeight="1">
      <c r="A9" s="134"/>
      <c r="B9" s="133"/>
      <c r="C9" s="133"/>
      <c r="D9" s="135"/>
      <c r="E9" s="137"/>
      <c r="F9" s="137"/>
      <c r="G9" s="84" t="s">
        <v>267</v>
      </c>
      <c r="H9" s="133"/>
    </row>
    <row r="10" spans="1:8" ht="25.15" customHeight="1">
      <c r="A10" s="134"/>
      <c r="B10" s="133"/>
      <c r="C10" s="133"/>
      <c r="D10" s="135"/>
      <c r="E10" s="137"/>
      <c r="F10" s="137"/>
      <c r="G10" s="85" t="s">
        <v>268</v>
      </c>
      <c r="H10" s="133"/>
    </row>
    <row r="11" spans="1:8" ht="25.15" customHeight="1">
      <c r="A11" s="134"/>
      <c r="B11" s="133"/>
      <c r="C11" s="133"/>
      <c r="D11" s="135"/>
      <c r="E11" s="137"/>
      <c r="F11" s="137"/>
      <c r="G11" s="86" t="s">
        <v>269</v>
      </c>
      <c r="H11" s="133"/>
    </row>
    <row r="12" spans="1:8" ht="25.15" customHeight="1">
      <c r="A12" s="134">
        <v>3</v>
      </c>
      <c r="B12" s="133" t="s">
        <v>89</v>
      </c>
      <c r="C12" s="133" t="s">
        <v>30</v>
      </c>
      <c r="D12" s="135" t="s">
        <v>90</v>
      </c>
      <c r="E12" s="136" t="s">
        <v>91</v>
      </c>
      <c r="F12" s="136" t="s">
        <v>245</v>
      </c>
      <c r="G12" s="76" t="s">
        <v>270</v>
      </c>
      <c r="H12" s="133" t="s">
        <v>86</v>
      </c>
    </row>
    <row r="13" spans="1:8" ht="25.15" customHeight="1">
      <c r="A13" s="134"/>
      <c r="B13" s="133"/>
      <c r="C13" s="133"/>
      <c r="D13" s="135"/>
      <c r="E13" s="137"/>
      <c r="F13" s="137"/>
      <c r="G13" s="78" t="s">
        <v>271</v>
      </c>
      <c r="H13" s="133"/>
    </row>
    <row r="14" spans="1:8" ht="25.15" customHeight="1">
      <c r="A14" s="134"/>
      <c r="B14" s="133"/>
      <c r="C14" s="133"/>
      <c r="D14" s="135"/>
      <c r="E14" s="137"/>
      <c r="F14" s="137"/>
      <c r="G14" s="79" t="s">
        <v>272</v>
      </c>
      <c r="H14" s="133"/>
    </row>
    <row r="15" spans="1:8" ht="25.15" customHeight="1">
      <c r="A15" s="134"/>
      <c r="B15" s="133"/>
      <c r="C15" s="133"/>
      <c r="D15" s="135"/>
      <c r="E15" s="137"/>
      <c r="F15" s="137"/>
      <c r="G15" s="80" t="s">
        <v>274</v>
      </c>
      <c r="H15" s="133"/>
    </row>
    <row r="16" spans="1:8" ht="25.15" customHeight="1">
      <c r="A16" s="134"/>
      <c r="B16" s="133"/>
      <c r="C16" s="133"/>
      <c r="D16" s="135"/>
      <c r="E16" s="137"/>
      <c r="F16" s="137"/>
      <c r="G16" s="81" t="s">
        <v>273</v>
      </c>
      <c r="H16" s="133"/>
    </row>
    <row r="17" spans="1:8" ht="25.15" customHeight="1">
      <c r="A17" s="134">
        <v>4</v>
      </c>
      <c r="B17" s="133" t="s">
        <v>36</v>
      </c>
      <c r="C17" s="133" t="s">
        <v>30</v>
      </c>
      <c r="D17" s="135" t="s">
        <v>184</v>
      </c>
      <c r="E17" s="136" t="s">
        <v>185</v>
      </c>
      <c r="F17" s="136" t="s">
        <v>245</v>
      </c>
      <c r="G17" s="76" t="s">
        <v>275</v>
      </c>
      <c r="H17" s="133" t="s">
        <v>86</v>
      </c>
    </row>
    <row r="18" spans="1:8" ht="25.15" customHeight="1">
      <c r="A18" s="134"/>
      <c r="B18" s="133"/>
      <c r="C18" s="133"/>
      <c r="D18" s="135"/>
      <c r="E18" s="137"/>
      <c r="F18" s="137"/>
      <c r="G18" s="78" t="s">
        <v>276</v>
      </c>
      <c r="H18" s="133"/>
    </row>
    <row r="19" spans="1:8" ht="25.15" customHeight="1">
      <c r="A19" s="134"/>
      <c r="B19" s="133"/>
      <c r="C19" s="133"/>
      <c r="D19" s="135"/>
      <c r="E19" s="137"/>
      <c r="F19" s="137"/>
      <c r="G19" s="79" t="s">
        <v>277</v>
      </c>
      <c r="H19" s="133"/>
    </row>
    <row r="20" spans="1:8" ht="25.15" customHeight="1">
      <c r="A20" s="134"/>
      <c r="B20" s="133"/>
      <c r="C20" s="133"/>
      <c r="D20" s="135"/>
      <c r="E20" s="137"/>
      <c r="F20" s="137"/>
      <c r="G20" s="80" t="s">
        <v>278</v>
      </c>
      <c r="H20" s="133"/>
    </row>
    <row r="21" spans="1:8" ht="25.15" customHeight="1">
      <c r="A21" s="134"/>
      <c r="B21" s="133"/>
      <c r="C21" s="133"/>
      <c r="D21" s="135"/>
      <c r="E21" s="137"/>
      <c r="F21" s="137"/>
      <c r="G21" s="81" t="s">
        <v>279</v>
      </c>
      <c r="H21" s="133"/>
    </row>
    <row r="22" spans="1:8" ht="25.15" customHeight="1">
      <c r="A22" s="134">
        <v>5</v>
      </c>
      <c r="B22" s="133" t="s">
        <v>37</v>
      </c>
      <c r="C22" s="133" t="s">
        <v>30</v>
      </c>
      <c r="D22" s="135" t="s">
        <v>208</v>
      </c>
      <c r="E22" s="136" t="s">
        <v>256</v>
      </c>
      <c r="F22" s="136" t="s">
        <v>246</v>
      </c>
      <c r="G22" s="76" t="s">
        <v>280</v>
      </c>
      <c r="H22" s="133" t="s">
        <v>86</v>
      </c>
    </row>
    <row r="23" spans="1:8" ht="25.15" customHeight="1">
      <c r="A23" s="134"/>
      <c r="B23" s="133"/>
      <c r="C23" s="133"/>
      <c r="D23" s="135"/>
      <c r="E23" s="137"/>
      <c r="F23" s="137"/>
      <c r="G23" s="78" t="s">
        <v>281</v>
      </c>
      <c r="H23" s="133"/>
    </row>
    <row r="24" spans="1:8" ht="25.15" customHeight="1">
      <c r="A24" s="134"/>
      <c r="B24" s="133"/>
      <c r="C24" s="133"/>
      <c r="D24" s="135"/>
      <c r="E24" s="137"/>
      <c r="F24" s="137"/>
      <c r="G24" s="79" t="s">
        <v>282</v>
      </c>
      <c r="H24" s="133"/>
    </row>
    <row r="25" spans="1:8" ht="25.15" customHeight="1">
      <c r="A25" s="134"/>
      <c r="B25" s="133"/>
      <c r="C25" s="133"/>
      <c r="D25" s="135"/>
      <c r="E25" s="137"/>
      <c r="F25" s="137"/>
      <c r="G25" s="80" t="s">
        <v>283</v>
      </c>
      <c r="H25" s="133"/>
    </row>
    <row r="26" spans="1:8" ht="25.15" customHeight="1">
      <c r="A26" s="134"/>
      <c r="B26" s="133"/>
      <c r="C26" s="133"/>
      <c r="D26" s="135"/>
      <c r="E26" s="137"/>
      <c r="F26" s="137"/>
      <c r="G26" s="81" t="s">
        <v>284</v>
      </c>
      <c r="H26" s="133"/>
    </row>
    <row r="27" spans="1:8" ht="25.15" customHeight="1">
      <c r="A27" s="134">
        <v>6</v>
      </c>
      <c r="B27" s="133" t="s">
        <v>38</v>
      </c>
      <c r="C27" s="133" t="s">
        <v>30</v>
      </c>
      <c r="D27" s="135" t="s">
        <v>92</v>
      </c>
      <c r="E27" s="136" t="s">
        <v>93</v>
      </c>
      <c r="F27" s="136" t="s">
        <v>245</v>
      </c>
      <c r="G27" s="76" t="s">
        <v>285</v>
      </c>
      <c r="H27" s="133" t="s">
        <v>86</v>
      </c>
    </row>
    <row r="28" spans="1:8" ht="25.15" customHeight="1">
      <c r="A28" s="134"/>
      <c r="B28" s="133"/>
      <c r="C28" s="133"/>
      <c r="D28" s="135"/>
      <c r="E28" s="137"/>
      <c r="F28" s="137"/>
      <c r="G28" s="78" t="s">
        <v>286</v>
      </c>
      <c r="H28" s="133"/>
    </row>
    <row r="29" spans="1:8" ht="25.15" customHeight="1">
      <c r="A29" s="134"/>
      <c r="B29" s="133"/>
      <c r="C29" s="133"/>
      <c r="D29" s="135"/>
      <c r="E29" s="137"/>
      <c r="F29" s="137"/>
      <c r="G29" s="79" t="s">
        <v>288</v>
      </c>
      <c r="H29" s="133"/>
    </row>
    <row r="30" spans="1:8" ht="25.15" customHeight="1">
      <c r="A30" s="134"/>
      <c r="B30" s="133"/>
      <c r="C30" s="133"/>
      <c r="D30" s="135"/>
      <c r="E30" s="137"/>
      <c r="F30" s="137"/>
      <c r="G30" s="80" t="s">
        <v>289</v>
      </c>
      <c r="H30" s="133"/>
    </row>
    <row r="31" spans="1:8" ht="25.15" customHeight="1">
      <c r="A31" s="134"/>
      <c r="B31" s="133"/>
      <c r="C31" s="133"/>
      <c r="D31" s="135"/>
      <c r="E31" s="137"/>
      <c r="F31" s="137"/>
      <c r="G31" s="81" t="s">
        <v>287</v>
      </c>
      <c r="H31" s="133"/>
    </row>
    <row r="32" spans="1:8" ht="83.45" customHeight="1">
      <c r="A32" s="134">
        <v>7</v>
      </c>
      <c r="B32" s="133" t="s">
        <v>94</v>
      </c>
      <c r="C32" s="133" t="s">
        <v>30</v>
      </c>
      <c r="D32" s="135" t="s">
        <v>95</v>
      </c>
      <c r="E32" s="136" t="s">
        <v>96</v>
      </c>
      <c r="F32" s="136" t="s">
        <v>247</v>
      </c>
      <c r="G32" s="87" t="s">
        <v>290</v>
      </c>
      <c r="H32" s="133" t="s">
        <v>97</v>
      </c>
    </row>
    <row r="33" spans="1:8" ht="83.45" customHeight="1">
      <c r="A33" s="134"/>
      <c r="B33" s="133"/>
      <c r="C33" s="133"/>
      <c r="D33" s="135"/>
      <c r="E33" s="136"/>
      <c r="F33" s="136"/>
      <c r="G33" s="88" t="s">
        <v>291</v>
      </c>
      <c r="H33" s="133"/>
    </row>
    <row r="34" spans="1:8" ht="83.45" customHeight="1">
      <c r="A34" s="134"/>
      <c r="B34" s="133"/>
      <c r="C34" s="133"/>
      <c r="D34" s="135"/>
      <c r="E34" s="136"/>
      <c r="F34" s="136"/>
      <c r="G34" s="89" t="s">
        <v>292</v>
      </c>
      <c r="H34" s="133"/>
    </row>
    <row r="35" spans="1:8" ht="83.45" customHeight="1">
      <c r="A35" s="134"/>
      <c r="B35" s="133"/>
      <c r="C35" s="133"/>
      <c r="D35" s="135"/>
      <c r="E35" s="136"/>
      <c r="F35" s="136"/>
      <c r="G35" s="90" t="s">
        <v>293</v>
      </c>
      <c r="H35" s="133"/>
    </row>
    <row r="36" spans="1:8" ht="83.45" customHeight="1">
      <c r="A36" s="134"/>
      <c r="B36" s="133"/>
      <c r="C36" s="133"/>
      <c r="D36" s="135"/>
      <c r="E36" s="136"/>
      <c r="F36" s="136"/>
      <c r="G36" s="91" t="s">
        <v>294</v>
      </c>
      <c r="H36" s="133"/>
    </row>
    <row r="37" spans="1:8" ht="25.15" customHeight="1">
      <c r="A37" s="134">
        <v>8</v>
      </c>
      <c r="B37" s="133" t="s">
        <v>98</v>
      </c>
      <c r="C37" s="133" t="s">
        <v>30</v>
      </c>
      <c r="D37" s="135" t="s">
        <v>99</v>
      </c>
      <c r="E37" s="136" t="s">
        <v>100</v>
      </c>
      <c r="F37" s="136">
        <v>2019</v>
      </c>
      <c r="G37" s="82" t="s">
        <v>186</v>
      </c>
      <c r="H37" s="133" t="s">
        <v>101</v>
      </c>
    </row>
    <row r="38" spans="1:8" ht="25.15" customHeight="1">
      <c r="A38" s="134"/>
      <c r="B38" s="133"/>
      <c r="C38" s="133"/>
      <c r="D38" s="135"/>
      <c r="E38" s="136"/>
      <c r="F38" s="136"/>
      <c r="G38" s="83" t="s">
        <v>183</v>
      </c>
      <c r="H38" s="133"/>
    </row>
    <row r="39" spans="1:8" ht="25.15" customHeight="1">
      <c r="A39" s="134"/>
      <c r="B39" s="133"/>
      <c r="C39" s="133"/>
      <c r="D39" s="135"/>
      <c r="E39" s="136"/>
      <c r="F39" s="136"/>
      <c r="G39" s="84" t="s">
        <v>190</v>
      </c>
      <c r="H39" s="133"/>
    </row>
    <row r="40" spans="1:8" ht="25.15" customHeight="1">
      <c r="A40" s="134"/>
      <c r="B40" s="133"/>
      <c r="C40" s="133"/>
      <c r="D40" s="135"/>
      <c r="E40" s="136"/>
      <c r="F40" s="136"/>
      <c r="G40" s="85" t="s">
        <v>191</v>
      </c>
      <c r="H40" s="133"/>
    </row>
    <row r="41" spans="1:8" ht="25.15" customHeight="1">
      <c r="A41" s="134"/>
      <c r="B41" s="133"/>
      <c r="C41" s="133"/>
      <c r="D41" s="135"/>
      <c r="E41" s="136"/>
      <c r="F41" s="136"/>
      <c r="G41" s="86" t="s">
        <v>192</v>
      </c>
      <c r="H41" s="133"/>
    </row>
    <row r="42" spans="1:8" ht="25.15" customHeight="1">
      <c r="A42" s="134">
        <v>9</v>
      </c>
      <c r="B42" s="133" t="s">
        <v>102</v>
      </c>
      <c r="C42" s="133" t="s">
        <v>30</v>
      </c>
      <c r="D42" s="135" t="s">
        <v>103</v>
      </c>
      <c r="E42" s="136" t="s">
        <v>100</v>
      </c>
      <c r="F42" s="136">
        <v>2020</v>
      </c>
      <c r="G42" s="92" t="s">
        <v>217</v>
      </c>
      <c r="H42" s="133" t="s">
        <v>86</v>
      </c>
    </row>
    <row r="43" spans="1:8" ht="25.15" customHeight="1">
      <c r="A43" s="134"/>
      <c r="B43" s="133"/>
      <c r="C43" s="133"/>
      <c r="D43" s="135"/>
      <c r="E43" s="136"/>
      <c r="F43" s="136"/>
      <c r="G43" s="93" t="s">
        <v>218</v>
      </c>
      <c r="H43" s="133"/>
    </row>
    <row r="44" spans="1:8" ht="25.15" customHeight="1">
      <c r="A44" s="134"/>
      <c r="B44" s="133"/>
      <c r="C44" s="133"/>
      <c r="D44" s="135"/>
      <c r="E44" s="136"/>
      <c r="F44" s="136"/>
      <c r="G44" s="94" t="s">
        <v>219</v>
      </c>
      <c r="H44" s="133"/>
    </row>
    <row r="45" spans="1:8" ht="25.15" customHeight="1">
      <c r="A45" s="134"/>
      <c r="B45" s="133"/>
      <c r="C45" s="133"/>
      <c r="D45" s="135"/>
      <c r="E45" s="136"/>
      <c r="F45" s="136"/>
      <c r="G45" s="95" t="s">
        <v>220</v>
      </c>
      <c r="H45" s="133"/>
    </row>
    <row r="46" spans="1:8" ht="25.15" customHeight="1">
      <c r="A46" s="134"/>
      <c r="B46" s="133"/>
      <c r="C46" s="133"/>
      <c r="D46" s="135"/>
      <c r="E46" s="136"/>
      <c r="F46" s="136"/>
      <c r="G46" s="96" t="s">
        <v>221</v>
      </c>
      <c r="H46" s="133"/>
    </row>
    <row r="47" spans="1:8" ht="25.15" customHeight="1">
      <c r="A47" s="134">
        <v>10</v>
      </c>
      <c r="B47" s="133" t="s">
        <v>104</v>
      </c>
      <c r="C47" s="133" t="s">
        <v>30</v>
      </c>
      <c r="D47" s="135" t="s">
        <v>105</v>
      </c>
      <c r="E47" s="136" t="s">
        <v>100</v>
      </c>
      <c r="F47" s="136">
        <v>2020</v>
      </c>
      <c r="G47" s="136" t="s">
        <v>62</v>
      </c>
      <c r="H47" s="133" t="s">
        <v>106</v>
      </c>
    </row>
    <row r="48" spans="1:8" ht="25.15" customHeight="1">
      <c r="A48" s="134"/>
      <c r="B48" s="133"/>
      <c r="C48" s="133"/>
      <c r="D48" s="135"/>
      <c r="E48" s="136"/>
      <c r="F48" s="136"/>
      <c r="G48" s="136"/>
      <c r="H48" s="133"/>
    </row>
    <row r="49" spans="1:8" ht="25.15" customHeight="1">
      <c r="A49" s="134"/>
      <c r="B49" s="133"/>
      <c r="C49" s="133"/>
      <c r="D49" s="135"/>
      <c r="E49" s="136"/>
      <c r="F49" s="136"/>
      <c r="G49" s="136"/>
      <c r="H49" s="133"/>
    </row>
    <row r="50" spans="1:8" ht="25.15" customHeight="1">
      <c r="A50" s="134"/>
      <c r="B50" s="133"/>
      <c r="C50" s="133"/>
      <c r="D50" s="135"/>
      <c r="E50" s="136"/>
      <c r="F50" s="136"/>
      <c r="G50" s="136"/>
      <c r="H50" s="133"/>
    </row>
    <row r="51" spans="1:8" ht="25.15" customHeight="1">
      <c r="A51" s="134"/>
      <c r="B51" s="133"/>
      <c r="C51" s="133"/>
      <c r="D51" s="135"/>
      <c r="E51" s="136"/>
      <c r="F51" s="136"/>
      <c r="G51" s="136"/>
      <c r="H51" s="133"/>
    </row>
    <row r="52" spans="1:8" ht="25.15" customHeight="1">
      <c r="A52" s="134">
        <v>11</v>
      </c>
      <c r="B52" s="133" t="s">
        <v>107</v>
      </c>
      <c r="C52" s="133" t="s">
        <v>30</v>
      </c>
      <c r="D52" s="135" t="s">
        <v>108</v>
      </c>
      <c r="E52" s="136" t="s">
        <v>109</v>
      </c>
      <c r="F52" s="136" t="s">
        <v>245</v>
      </c>
      <c r="G52" s="97" t="s">
        <v>295</v>
      </c>
      <c r="H52" s="133" t="s">
        <v>110</v>
      </c>
    </row>
    <row r="53" spans="1:8" ht="25.15" customHeight="1">
      <c r="A53" s="134"/>
      <c r="B53" s="133"/>
      <c r="C53" s="133"/>
      <c r="D53" s="135"/>
      <c r="E53" s="137"/>
      <c r="F53" s="137"/>
      <c r="G53" s="98" t="s">
        <v>296</v>
      </c>
      <c r="H53" s="133"/>
    </row>
    <row r="54" spans="1:8" ht="25.15" customHeight="1">
      <c r="A54" s="134"/>
      <c r="B54" s="133"/>
      <c r="C54" s="133"/>
      <c r="D54" s="135"/>
      <c r="E54" s="137"/>
      <c r="F54" s="137"/>
      <c r="G54" s="99" t="s">
        <v>297</v>
      </c>
      <c r="H54" s="133"/>
    </row>
    <row r="55" spans="1:8" ht="25.15" customHeight="1">
      <c r="A55" s="134"/>
      <c r="B55" s="133"/>
      <c r="C55" s="133"/>
      <c r="D55" s="135"/>
      <c r="E55" s="137"/>
      <c r="F55" s="137"/>
      <c r="G55" s="100" t="s">
        <v>298</v>
      </c>
      <c r="H55" s="133"/>
    </row>
    <row r="56" spans="1:8" ht="25.15" customHeight="1">
      <c r="A56" s="134"/>
      <c r="B56" s="133"/>
      <c r="C56" s="133"/>
      <c r="D56" s="135"/>
      <c r="E56" s="137"/>
      <c r="F56" s="137"/>
      <c r="G56" s="101" t="s">
        <v>299</v>
      </c>
      <c r="H56" s="133"/>
    </row>
    <row r="57" spans="1:8" ht="31.9" customHeight="1">
      <c r="A57" s="134">
        <v>12</v>
      </c>
      <c r="B57" s="133" t="s">
        <v>111</v>
      </c>
      <c r="C57" s="133" t="s">
        <v>30</v>
      </c>
      <c r="D57" s="135" t="s">
        <v>222</v>
      </c>
      <c r="E57" s="136" t="s">
        <v>112</v>
      </c>
      <c r="F57" s="136">
        <v>2020</v>
      </c>
      <c r="G57" s="136" t="s">
        <v>62</v>
      </c>
      <c r="H57" s="133" t="s">
        <v>113</v>
      </c>
    </row>
    <row r="58" spans="1:8" ht="31.9" customHeight="1">
      <c r="A58" s="134"/>
      <c r="B58" s="133"/>
      <c r="C58" s="133"/>
      <c r="D58" s="135"/>
      <c r="E58" s="136"/>
      <c r="F58" s="136"/>
      <c r="G58" s="136"/>
      <c r="H58" s="133"/>
    </row>
    <row r="59" spans="1:8" ht="31.9" customHeight="1">
      <c r="A59" s="134"/>
      <c r="B59" s="133"/>
      <c r="C59" s="133"/>
      <c r="D59" s="135"/>
      <c r="E59" s="136"/>
      <c r="F59" s="136"/>
      <c r="G59" s="136"/>
      <c r="H59" s="133"/>
    </row>
    <row r="60" spans="1:8" ht="31.9" customHeight="1">
      <c r="A60" s="134"/>
      <c r="B60" s="133"/>
      <c r="C60" s="133"/>
      <c r="D60" s="135"/>
      <c r="E60" s="136"/>
      <c r="F60" s="136"/>
      <c r="G60" s="136"/>
      <c r="H60" s="133"/>
    </row>
    <row r="61" spans="1:8" ht="31.9" customHeight="1">
      <c r="A61" s="134"/>
      <c r="B61" s="133"/>
      <c r="C61" s="133"/>
      <c r="D61" s="135"/>
      <c r="E61" s="136"/>
      <c r="F61" s="136"/>
      <c r="G61" s="136"/>
      <c r="H61" s="133"/>
    </row>
    <row r="62" spans="1:8" ht="25.15" customHeight="1">
      <c r="A62" s="134">
        <v>13</v>
      </c>
      <c r="B62" s="133" t="s">
        <v>114</v>
      </c>
      <c r="C62" s="133" t="s">
        <v>31</v>
      </c>
      <c r="D62" s="135" t="s">
        <v>115</v>
      </c>
      <c r="E62" s="136" t="s">
        <v>116</v>
      </c>
      <c r="F62" s="136" t="s">
        <v>248</v>
      </c>
      <c r="G62" s="136" t="s">
        <v>62</v>
      </c>
      <c r="H62" s="133" t="s">
        <v>117</v>
      </c>
    </row>
    <row r="63" spans="1:8" ht="25.15" customHeight="1">
      <c r="A63" s="134"/>
      <c r="B63" s="133"/>
      <c r="C63" s="133"/>
      <c r="D63" s="135"/>
      <c r="E63" s="136"/>
      <c r="F63" s="136"/>
      <c r="G63" s="136"/>
      <c r="H63" s="133"/>
    </row>
    <row r="64" spans="1:8" ht="25.15" customHeight="1">
      <c r="A64" s="134"/>
      <c r="B64" s="133"/>
      <c r="C64" s="133"/>
      <c r="D64" s="135"/>
      <c r="E64" s="136"/>
      <c r="F64" s="136"/>
      <c r="G64" s="136"/>
      <c r="H64" s="133"/>
    </row>
    <row r="65" spans="1:9" ht="25.15" customHeight="1">
      <c r="A65" s="134"/>
      <c r="B65" s="133"/>
      <c r="C65" s="133"/>
      <c r="D65" s="135"/>
      <c r="E65" s="136"/>
      <c r="F65" s="136"/>
      <c r="G65" s="136"/>
      <c r="H65" s="133"/>
    </row>
    <row r="66" spans="1:9" ht="25.15" customHeight="1">
      <c r="A66" s="134"/>
      <c r="B66" s="133"/>
      <c r="C66" s="133"/>
      <c r="D66" s="135"/>
      <c r="E66" s="136"/>
      <c r="F66" s="136"/>
      <c r="G66" s="136"/>
      <c r="H66" s="133"/>
    </row>
    <row r="67" spans="1:9" ht="133.15" customHeight="1">
      <c r="A67" s="121">
        <v>14</v>
      </c>
      <c r="B67" s="122" t="s">
        <v>118</v>
      </c>
      <c r="C67" s="122" t="s">
        <v>31</v>
      </c>
      <c r="D67" s="123" t="s">
        <v>119</v>
      </c>
      <c r="E67" s="120" t="s">
        <v>120</v>
      </c>
      <c r="F67" s="120" t="s">
        <v>257</v>
      </c>
      <c r="G67" s="120" t="s">
        <v>62</v>
      </c>
      <c r="H67" s="120" t="s">
        <v>121</v>
      </c>
    </row>
    <row r="68" spans="1:9" ht="25.15" customHeight="1">
      <c r="A68" s="134">
        <v>15</v>
      </c>
      <c r="B68" s="133" t="s">
        <v>122</v>
      </c>
      <c r="C68" s="133" t="s">
        <v>31</v>
      </c>
      <c r="D68" s="135" t="s">
        <v>123</v>
      </c>
      <c r="E68" s="136" t="s">
        <v>124</v>
      </c>
      <c r="F68" s="136" t="s">
        <v>249</v>
      </c>
      <c r="G68" s="102" t="s">
        <v>300</v>
      </c>
      <c r="H68" s="133" t="s">
        <v>86</v>
      </c>
    </row>
    <row r="69" spans="1:9" ht="25.15" customHeight="1">
      <c r="A69" s="134"/>
      <c r="B69" s="133"/>
      <c r="C69" s="133"/>
      <c r="D69" s="135"/>
      <c r="E69" s="136"/>
      <c r="F69" s="136"/>
      <c r="G69" s="103" t="s">
        <v>301</v>
      </c>
      <c r="H69" s="133"/>
    </row>
    <row r="70" spans="1:9" ht="25.15" customHeight="1">
      <c r="A70" s="134"/>
      <c r="B70" s="133"/>
      <c r="C70" s="133"/>
      <c r="D70" s="135"/>
      <c r="E70" s="136"/>
      <c r="F70" s="136"/>
      <c r="G70" s="104" t="s">
        <v>302</v>
      </c>
      <c r="H70" s="133"/>
      <c r="I70" s="105"/>
    </row>
    <row r="71" spans="1:9" ht="25.15" customHeight="1">
      <c r="A71" s="134"/>
      <c r="B71" s="133"/>
      <c r="C71" s="133"/>
      <c r="D71" s="135"/>
      <c r="E71" s="136"/>
      <c r="F71" s="136"/>
      <c r="G71" s="80">
        <v>0.79</v>
      </c>
      <c r="H71" s="133"/>
    </row>
    <row r="72" spans="1:9" ht="25.15" customHeight="1">
      <c r="A72" s="134"/>
      <c r="B72" s="133"/>
      <c r="C72" s="133"/>
      <c r="D72" s="135"/>
      <c r="E72" s="136"/>
      <c r="F72" s="136"/>
      <c r="G72" s="107" t="s">
        <v>303</v>
      </c>
      <c r="H72" s="133"/>
    </row>
    <row r="73" spans="1:9" ht="25.15" customHeight="1">
      <c r="A73" s="134">
        <v>16</v>
      </c>
      <c r="B73" s="133" t="s">
        <v>125</v>
      </c>
      <c r="C73" s="133" t="s">
        <v>31</v>
      </c>
      <c r="D73" s="135" t="s">
        <v>126</v>
      </c>
      <c r="E73" s="136" t="s">
        <v>124</v>
      </c>
      <c r="F73" s="136" t="s">
        <v>249</v>
      </c>
      <c r="G73" s="102" t="s">
        <v>304</v>
      </c>
      <c r="H73" s="133" t="s">
        <v>86</v>
      </c>
    </row>
    <row r="74" spans="1:9" ht="25.15" customHeight="1">
      <c r="A74" s="134"/>
      <c r="B74" s="133"/>
      <c r="C74" s="133"/>
      <c r="D74" s="135"/>
      <c r="E74" s="136"/>
      <c r="F74" s="136"/>
      <c r="G74" s="103" t="s">
        <v>305</v>
      </c>
      <c r="H74" s="133"/>
    </row>
    <row r="75" spans="1:9" ht="25.15" customHeight="1">
      <c r="A75" s="134"/>
      <c r="B75" s="133"/>
      <c r="C75" s="133"/>
      <c r="D75" s="135"/>
      <c r="E75" s="136"/>
      <c r="F75" s="136"/>
      <c r="G75" s="79" t="s">
        <v>306</v>
      </c>
      <c r="H75" s="133"/>
    </row>
    <row r="76" spans="1:9" ht="25.15" customHeight="1">
      <c r="A76" s="134"/>
      <c r="B76" s="133"/>
      <c r="C76" s="133"/>
      <c r="D76" s="135"/>
      <c r="E76" s="136"/>
      <c r="F76" s="136"/>
      <c r="G76" s="80">
        <v>0.76</v>
      </c>
      <c r="H76" s="133"/>
    </row>
    <row r="77" spans="1:9" ht="25.15" customHeight="1">
      <c r="A77" s="134"/>
      <c r="B77" s="133"/>
      <c r="C77" s="133"/>
      <c r="D77" s="135"/>
      <c r="E77" s="136"/>
      <c r="F77" s="136"/>
      <c r="G77" s="107" t="s">
        <v>307</v>
      </c>
      <c r="H77" s="133"/>
    </row>
    <row r="78" spans="1:9" ht="25.15" customHeight="1">
      <c r="A78" s="134">
        <v>17</v>
      </c>
      <c r="B78" s="133" t="s">
        <v>47</v>
      </c>
      <c r="C78" s="133" t="s">
        <v>30</v>
      </c>
      <c r="D78" s="135" t="s">
        <v>127</v>
      </c>
      <c r="E78" s="136" t="s">
        <v>128</v>
      </c>
      <c r="F78" s="136" t="s">
        <v>215</v>
      </c>
      <c r="G78" s="108" t="s">
        <v>337</v>
      </c>
      <c r="H78" s="133" t="s">
        <v>86</v>
      </c>
    </row>
    <row r="79" spans="1:9" ht="25.15" customHeight="1">
      <c r="A79" s="134"/>
      <c r="B79" s="133"/>
      <c r="C79" s="133"/>
      <c r="D79" s="135"/>
      <c r="E79" s="136"/>
      <c r="F79" s="136"/>
      <c r="G79" s="109" t="s">
        <v>335</v>
      </c>
      <c r="H79" s="133"/>
    </row>
    <row r="80" spans="1:9" ht="25.15" customHeight="1">
      <c r="A80" s="134"/>
      <c r="B80" s="133"/>
      <c r="C80" s="133"/>
      <c r="D80" s="135"/>
      <c r="E80" s="136"/>
      <c r="F80" s="136"/>
      <c r="G80" s="110" t="s">
        <v>336</v>
      </c>
      <c r="H80" s="133"/>
    </row>
    <row r="81" spans="1:8" ht="25.15" customHeight="1">
      <c r="A81" s="134"/>
      <c r="B81" s="133"/>
      <c r="C81" s="133"/>
      <c r="D81" s="135"/>
      <c r="E81" s="136"/>
      <c r="F81" s="136"/>
      <c r="G81" s="111" t="s">
        <v>338</v>
      </c>
      <c r="H81" s="133"/>
    </row>
    <row r="82" spans="1:8" ht="25.15" customHeight="1">
      <c r="A82" s="134"/>
      <c r="B82" s="133"/>
      <c r="C82" s="133"/>
      <c r="D82" s="135"/>
      <c r="E82" s="136"/>
      <c r="F82" s="136"/>
      <c r="G82" s="112" t="s">
        <v>339</v>
      </c>
      <c r="H82" s="133"/>
    </row>
    <row r="83" spans="1:8" ht="25.15" customHeight="1">
      <c r="A83" s="134">
        <v>18</v>
      </c>
      <c r="B83" s="133" t="s">
        <v>48</v>
      </c>
      <c r="C83" s="133" t="s">
        <v>31</v>
      </c>
      <c r="D83" s="135" t="s">
        <v>129</v>
      </c>
      <c r="E83" s="136" t="s">
        <v>130</v>
      </c>
      <c r="F83" s="136" t="s">
        <v>250</v>
      </c>
      <c r="G83" s="113">
        <v>5</v>
      </c>
      <c r="H83" s="133" t="s">
        <v>131</v>
      </c>
    </row>
    <row r="84" spans="1:8" ht="25.15" customHeight="1">
      <c r="A84" s="134"/>
      <c r="B84" s="133"/>
      <c r="C84" s="133"/>
      <c r="D84" s="135"/>
      <c r="E84" s="136"/>
      <c r="F84" s="136"/>
      <c r="G84" s="114">
        <v>4</v>
      </c>
      <c r="H84" s="133"/>
    </row>
    <row r="85" spans="1:8" ht="25.15" customHeight="1">
      <c r="A85" s="134"/>
      <c r="B85" s="133"/>
      <c r="C85" s="133"/>
      <c r="D85" s="135"/>
      <c r="E85" s="136"/>
      <c r="F85" s="136"/>
      <c r="G85" s="115">
        <v>3</v>
      </c>
      <c r="H85" s="133"/>
    </row>
    <row r="86" spans="1:8" ht="25.15" customHeight="1">
      <c r="A86" s="134"/>
      <c r="B86" s="133"/>
      <c r="C86" s="133"/>
      <c r="D86" s="135"/>
      <c r="E86" s="136"/>
      <c r="F86" s="136"/>
      <c r="G86" s="106">
        <v>2</v>
      </c>
      <c r="H86" s="133"/>
    </row>
    <row r="87" spans="1:8" ht="25.15" customHeight="1">
      <c r="A87" s="134"/>
      <c r="B87" s="133"/>
      <c r="C87" s="133"/>
      <c r="D87" s="135"/>
      <c r="E87" s="136"/>
      <c r="F87" s="136"/>
      <c r="G87" s="107">
        <v>1</v>
      </c>
      <c r="H87" s="133"/>
    </row>
    <row r="88" spans="1:8" ht="81.599999999999994" customHeight="1">
      <c r="A88" s="134">
        <v>19</v>
      </c>
      <c r="B88" s="133" t="s">
        <v>49</v>
      </c>
      <c r="C88" s="133" t="s">
        <v>31</v>
      </c>
      <c r="D88" s="135" t="s">
        <v>132</v>
      </c>
      <c r="E88" s="136" t="s">
        <v>193</v>
      </c>
      <c r="F88" s="136" t="s">
        <v>251</v>
      </c>
      <c r="G88" s="92" t="s">
        <v>308</v>
      </c>
      <c r="H88" s="133" t="s">
        <v>86</v>
      </c>
    </row>
    <row r="89" spans="1:8" ht="81.599999999999994" customHeight="1">
      <c r="A89" s="134"/>
      <c r="B89" s="133"/>
      <c r="C89" s="133"/>
      <c r="D89" s="135"/>
      <c r="E89" s="136"/>
      <c r="F89" s="136"/>
      <c r="G89" s="93" t="s">
        <v>310</v>
      </c>
      <c r="H89" s="133"/>
    </row>
    <row r="90" spans="1:8" ht="81.599999999999994" customHeight="1">
      <c r="A90" s="134"/>
      <c r="B90" s="133"/>
      <c r="C90" s="133"/>
      <c r="D90" s="135"/>
      <c r="E90" s="136"/>
      <c r="F90" s="136"/>
      <c r="G90" s="94" t="s">
        <v>309</v>
      </c>
      <c r="H90" s="133"/>
    </row>
    <row r="91" spans="1:8" ht="81.599999999999994" customHeight="1">
      <c r="A91" s="134"/>
      <c r="B91" s="133"/>
      <c r="C91" s="133"/>
      <c r="D91" s="135"/>
      <c r="E91" s="136"/>
      <c r="F91" s="136"/>
      <c r="G91" s="95" t="s">
        <v>311</v>
      </c>
      <c r="H91" s="133"/>
    </row>
    <row r="92" spans="1:8" ht="81.599999999999994" customHeight="1">
      <c r="A92" s="134"/>
      <c r="B92" s="133"/>
      <c r="C92" s="133"/>
      <c r="D92" s="135"/>
      <c r="E92" s="136"/>
      <c r="F92" s="136"/>
      <c r="G92" s="96" t="s">
        <v>312</v>
      </c>
      <c r="H92" s="133"/>
    </row>
    <row r="93" spans="1:8" ht="34.15" customHeight="1">
      <c r="A93" s="134">
        <v>20</v>
      </c>
      <c r="B93" s="133" t="s">
        <v>133</v>
      </c>
      <c r="C93" s="133" t="s">
        <v>31</v>
      </c>
      <c r="D93" s="135" t="s">
        <v>134</v>
      </c>
      <c r="E93" s="136" t="s">
        <v>135</v>
      </c>
      <c r="F93" s="136" t="s">
        <v>254</v>
      </c>
      <c r="G93" s="102" t="s">
        <v>224</v>
      </c>
      <c r="H93" s="133" t="s">
        <v>136</v>
      </c>
    </row>
    <row r="94" spans="1:8" ht="34.15" customHeight="1">
      <c r="A94" s="134"/>
      <c r="B94" s="133"/>
      <c r="C94" s="133"/>
      <c r="D94" s="135"/>
      <c r="E94" s="136"/>
      <c r="F94" s="136"/>
      <c r="G94" s="103" t="s">
        <v>313</v>
      </c>
      <c r="H94" s="133"/>
    </row>
    <row r="95" spans="1:8" ht="34.15" customHeight="1">
      <c r="A95" s="134"/>
      <c r="B95" s="133"/>
      <c r="C95" s="133"/>
      <c r="D95" s="135"/>
      <c r="E95" s="136"/>
      <c r="F95" s="136"/>
      <c r="G95" s="115" t="s">
        <v>314</v>
      </c>
      <c r="H95" s="133"/>
    </row>
    <row r="96" spans="1:8" ht="34.15" customHeight="1">
      <c r="A96" s="134"/>
      <c r="B96" s="133"/>
      <c r="C96" s="133"/>
      <c r="D96" s="135"/>
      <c r="E96" s="136"/>
      <c r="F96" s="136"/>
      <c r="G96" s="106" t="s">
        <v>315</v>
      </c>
      <c r="H96" s="133"/>
    </row>
    <row r="97" spans="1:8" ht="34.15" customHeight="1">
      <c r="A97" s="134"/>
      <c r="B97" s="133"/>
      <c r="C97" s="133"/>
      <c r="D97" s="135"/>
      <c r="E97" s="136"/>
      <c r="F97" s="136"/>
      <c r="G97" s="107" t="s">
        <v>316</v>
      </c>
      <c r="H97" s="133"/>
    </row>
    <row r="98" spans="1:8" ht="25.15" customHeight="1">
      <c r="A98" s="134">
        <v>21</v>
      </c>
      <c r="B98" s="133" t="s">
        <v>137</v>
      </c>
      <c r="C98" s="133" t="s">
        <v>31</v>
      </c>
      <c r="D98" s="135" t="s">
        <v>138</v>
      </c>
      <c r="E98" s="136" t="s">
        <v>139</v>
      </c>
      <c r="F98" s="136" t="s">
        <v>251</v>
      </c>
      <c r="G98" s="136" t="s">
        <v>62</v>
      </c>
      <c r="H98" s="133" t="s">
        <v>86</v>
      </c>
    </row>
    <row r="99" spans="1:8" ht="25.15" customHeight="1">
      <c r="A99" s="134"/>
      <c r="B99" s="133"/>
      <c r="C99" s="133"/>
      <c r="D99" s="135"/>
      <c r="E99" s="136"/>
      <c r="F99" s="136"/>
      <c r="G99" s="136"/>
      <c r="H99" s="133"/>
    </row>
    <row r="100" spans="1:8" ht="25.15" customHeight="1">
      <c r="A100" s="134"/>
      <c r="B100" s="133"/>
      <c r="C100" s="133"/>
      <c r="D100" s="135"/>
      <c r="E100" s="136"/>
      <c r="F100" s="136"/>
      <c r="G100" s="136"/>
      <c r="H100" s="133"/>
    </row>
    <row r="101" spans="1:8" ht="25.15" customHeight="1">
      <c r="A101" s="134"/>
      <c r="B101" s="133"/>
      <c r="C101" s="133"/>
      <c r="D101" s="135"/>
      <c r="E101" s="136"/>
      <c r="F101" s="136"/>
      <c r="G101" s="136"/>
      <c r="H101" s="133"/>
    </row>
    <row r="102" spans="1:8" ht="25.15" customHeight="1">
      <c r="A102" s="134"/>
      <c r="B102" s="133"/>
      <c r="C102" s="133"/>
      <c r="D102" s="135"/>
      <c r="E102" s="136"/>
      <c r="F102" s="136"/>
      <c r="G102" s="136"/>
      <c r="H102" s="133"/>
    </row>
    <row r="103" spans="1:8" ht="25.15" customHeight="1">
      <c r="A103" s="134">
        <v>22</v>
      </c>
      <c r="B103" s="133" t="s">
        <v>140</v>
      </c>
      <c r="C103" s="133" t="s">
        <v>31</v>
      </c>
      <c r="D103" s="135" t="s">
        <v>141</v>
      </c>
      <c r="E103" s="136" t="s">
        <v>142</v>
      </c>
      <c r="F103" s="136" t="s">
        <v>251</v>
      </c>
      <c r="G103" s="136" t="s">
        <v>62</v>
      </c>
      <c r="H103" s="133" t="s">
        <v>88</v>
      </c>
    </row>
    <row r="104" spans="1:8" ht="25.15" customHeight="1">
      <c r="A104" s="134"/>
      <c r="B104" s="133"/>
      <c r="C104" s="133"/>
      <c r="D104" s="135"/>
      <c r="E104" s="136"/>
      <c r="F104" s="136"/>
      <c r="G104" s="136"/>
      <c r="H104" s="133"/>
    </row>
    <row r="105" spans="1:8" ht="25.15" customHeight="1">
      <c r="A105" s="134"/>
      <c r="B105" s="133"/>
      <c r="C105" s="133"/>
      <c r="D105" s="135"/>
      <c r="E105" s="136"/>
      <c r="F105" s="136"/>
      <c r="G105" s="136"/>
      <c r="H105" s="133"/>
    </row>
    <row r="106" spans="1:8" ht="25.15" customHeight="1">
      <c r="A106" s="134"/>
      <c r="B106" s="133"/>
      <c r="C106" s="133"/>
      <c r="D106" s="135"/>
      <c r="E106" s="136"/>
      <c r="F106" s="136"/>
      <c r="G106" s="136"/>
      <c r="H106" s="133"/>
    </row>
    <row r="107" spans="1:8" ht="25.15" customHeight="1">
      <c r="A107" s="134"/>
      <c r="B107" s="133"/>
      <c r="C107" s="133"/>
      <c r="D107" s="135"/>
      <c r="E107" s="136"/>
      <c r="F107" s="136"/>
      <c r="G107" s="136"/>
      <c r="H107" s="133"/>
    </row>
    <row r="108" spans="1:8" ht="25.15" customHeight="1">
      <c r="A108" s="134">
        <v>23</v>
      </c>
      <c r="B108" s="133" t="s">
        <v>51</v>
      </c>
      <c r="C108" s="133" t="s">
        <v>31</v>
      </c>
      <c r="D108" s="135" t="s">
        <v>143</v>
      </c>
      <c r="E108" s="136" t="s">
        <v>144</v>
      </c>
      <c r="F108" s="136" t="s">
        <v>251</v>
      </c>
      <c r="G108" s="102" t="s">
        <v>317</v>
      </c>
      <c r="H108" s="133" t="s">
        <v>86</v>
      </c>
    </row>
    <row r="109" spans="1:8" ht="25.15" customHeight="1">
      <c r="A109" s="134"/>
      <c r="B109" s="133"/>
      <c r="C109" s="133"/>
      <c r="D109" s="135"/>
      <c r="E109" s="136"/>
      <c r="F109" s="136"/>
      <c r="G109" s="103" t="s">
        <v>318</v>
      </c>
      <c r="H109" s="133"/>
    </row>
    <row r="110" spans="1:8" ht="25.15" customHeight="1">
      <c r="A110" s="134"/>
      <c r="B110" s="133"/>
      <c r="C110" s="133"/>
      <c r="D110" s="135"/>
      <c r="E110" s="136"/>
      <c r="F110" s="136"/>
      <c r="G110" s="94" t="s">
        <v>319</v>
      </c>
      <c r="H110" s="133"/>
    </row>
    <row r="111" spans="1:8" ht="25.15" customHeight="1">
      <c r="A111" s="134"/>
      <c r="B111" s="133"/>
      <c r="C111" s="133"/>
      <c r="D111" s="135"/>
      <c r="E111" s="136"/>
      <c r="F111" s="136"/>
      <c r="G111" s="95" t="s">
        <v>320</v>
      </c>
      <c r="H111" s="133"/>
    </row>
    <row r="112" spans="1:8" ht="25.15" customHeight="1">
      <c r="A112" s="134"/>
      <c r="B112" s="133"/>
      <c r="C112" s="133"/>
      <c r="D112" s="135"/>
      <c r="E112" s="136"/>
      <c r="F112" s="136"/>
      <c r="G112" s="96" t="s">
        <v>321</v>
      </c>
      <c r="H112" s="133"/>
    </row>
    <row r="113" spans="1:8" ht="25.15" customHeight="1">
      <c r="A113" s="134">
        <v>24</v>
      </c>
      <c r="B113" s="133" t="s">
        <v>145</v>
      </c>
      <c r="C113" s="133" t="s">
        <v>31</v>
      </c>
      <c r="D113" s="135" t="s">
        <v>146</v>
      </c>
      <c r="E113" s="136" t="s">
        <v>147</v>
      </c>
      <c r="F113" s="136" t="s">
        <v>251</v>
      </c>
      <c r="G113" s="136" t="s">
        <v>62</v>
      </c>
      <c r="H113" s="133" t="s">
        <v>106</v>
      </c>
    </row>
    <row r="114" spans="1:8" ht="25.15" customHeight="1">
      <c r="A114" s="134"/>
      <c r="B114" s="133"/>
      <c r="C114" s="133"/>
      <c r="D114" s="135"/>
      <c r="E114" s="136"/>
      <c r="F114" s="136"/>
      <c r="G114" s="136"/>
      <c r="H114" s="133"/>
    </row>
    <row r="115" spans="1:8" ht="25.15" customHeight="1">
      <c r="A115" s="134"/>
      <c r="B115" s="133"/>
      <c r="C115" s="133"/>
      <c r="D115" s="135"/>
      <c r="E115" s="136"/>
      <c r="F115" s="136"/>
      <c r="G115" s="136"/>
      <c r="H115" s="133"/>
    </row>
    <row r="116" spans="1:8" ht="25.15" customHeight="1">
      <c r="A116" s="134"/>
      <c r="B116" s="133"/>
      <c r="C116" s="133"/>
      <c r="D116" s="135"/>
      <c r="E116" s="136"/>
      <c r="F116" s="136"/>
      <c r="G116" s="136"/>
      <c r="H116" s="133"/>
    </row>
    <row r="117" spans="1:8" ht="25.15" customHeight="1">
      <c r="A117" s="134"/>
      <c r="B117" s="133"/>
      <c r="C117" s="133"/>
      <c r="D117" s="135"/>
      <c r="E117" s="136"/>
      <c r="F117" s="136"/>
      <c r="G117" s="136"/>
      <c r="H117" s="133"/>
    </row>
    <row r="118" spans="1:8" ht="52.15" customHeight="1">
      <c r="A118" s="134">
        <v>25</v>
      </c>
      <c r="B118" s="133" t="s">
        <v>148</v>
      </c>
      <c r="C118" s="133" t="s">
        <v>31</v>
      </c>
      <c r="D118" s="135" t="s">
        <v>149</v>
      </c>
      <c r="E118" s="136" t="s">
        <v>150</v>
      </c>
      <c r="F118" s="136" t="s">
        <v>255</v>
      </c>
      <c r="G118" s="102" t="s">
        <v>194</v>
      </c>
      <c r="H118" s="133" t="s">
        <v>151</v>
      </c>
    </row>
    <row r="119" spans="1:8" ht="52.15" customHeight="1">
      <c r="A119" s="134"/>
      <c r="B119" s="133"/>
      <c r="C119" s="133"/>
      <c r="D119" s="135"/>
      <c r="E119" s="136"/>
      <c r="F119" s="136"/>
      <c r="G119" s="103" t="s">
        <v>195</v>
      </c>
      <c r="H119" s="133"/>
    </row>
    <row r="120" spans="1:8" ht="52.15" customHeight="1">
      <c r="A120" s="134"/>
      <c r="B120" s="133"/>
      <c r="C120" s="133"/>
      <c r="D120" s="135"/>
      <c r="E120" s="136"/>
      <c r="F120" s="136"/>
      <c r="G120" s="115" t="s">
        <v>322</v>
      </c>
      <c r="H120" s="133"/>
    </row>
    <row r="121" spans="1:8" ht="52.15" customHeight="1">
      <c r="A121" s="134"/>
      <c r="B121" s="133"/>
      <c r="C121" s="133"/>
      <c r="D121" s="135"/>
      <c r="E121" s="136"/>
      <c r="F121" s="136"/>
      <c r="G121" s="106" t="s">
        <v>323</v>
      </c>
      <c r="H121" s="133"/>
    </row>
    <row r="122" spans="1:8" ht="52.15" customHeight="1">
      <c r="A122" s="134"/>
      <c r="B122" s="133"/>
      <c r="C122" s="133"/>
      <c r="D122" s="135"/>
      <c r="E122" s="136"/>
      <c r="F122" s="136"/>
      <c r="G122" s="107" t="s">
        <v>324</v>
      </c>
      <c r="H122" s="133"/>
    </row>
    <row r="123" spans="1:8" ht="37.15" customHeight="1">
      <c r="A123" s="134">
        <v>26</v>
      </c>
      <c r="B123" s="133" t="s">
        <v>152</v>
      </c>
      <c r="C123" s="133" t="s">
        <v>31</v>
      </c>
      <c r="D123" s="135" t="s">
        <v>258</v>
      </c>
      <c r="E123" s="136" t="s">
        <v>150</v>
      </c>
      <c r="F123" s="136" t="s">
        <v>255</v>
      </c>
      <c r="G123" s="102" t="s">
        <v>325</v>
      </c>
      <c r="H123" s="133" t="s">
        <v>187</v>
      </c>
    </row>
    <row r="124" spans="1:8" ht="37.15" customHeight="1">
      <c r="A124" s="134"/>
      <c r="B124" s="133"/>
      <c r="C124" s="133"/>
      <c r="D124" s="135"/>
      <c r="E124" s="136"/>
      <c r="F124" s="136"/>
      <c r="G124" s="114" t="s">
        <v>326</v>
      </c>
      <c r="H124" s="133"/>
    </row>
    <row r="125" spans="1:8" ht="37.15" customHeight="1">
      <c r="A125" s="134"/>
      <c r="B125" s="133"/>
      <c r="C125" s="133"/>
      <c r="D125" s="135"/>
      <c r="E125" s="136"/>
      <c r="F125" s="136"/>
      <c r="G125" s="115" t="s">
        <v>327</v>
      </c>
      <c r="H125" s="133"/>
    </row>
    <row r="126" spans="1:8" ht="37.15" customHeight="1">
      <c r="A126" s="134"/>
      <c r="B126" s="133"/>
      <c r="C126" s="133"/>
      <c r="D126" s="135"/>
      <c r="E126" s="136"/>
      <c r="F126" s="136"/>
      <c r="G126" s="106" t="s">
        <v>328</v>
      </c>
      <c r="H126" s="133"/>
    </row>
    <row r="127" spans="1:8" ht="37.15" customHeight="1">
      <c r="A127" s="134"/>
      <c r="B127" s="133"/>
      <c r="C127" s="133"/>
      <c r="D127" s="135"/>
      <c r="E127" s="136"/>
      <c r="F127" s="136"/>
      <c r="G127" s="107" t="s">
        <v>329</v>
      </c>
      <c r="H127" s="133"/>
    </row>
    <row r="128" spans="1:8" ht="72.599999999999994" customHeight="1">
      <c r="A128" s="134">
        <v>27</v>
      </c>
      <c r="B128" s="133" t="s">
        <v>153</v>
      </c>
      <c r="C128" s="133" t="s">
        <v>31</v>
      </c>
      <c r="D128" s="135" t="s">
        <v>154</v>
      </c>
      <c r="E128" s="136" t="s">
        <v>150</v>
      </c>
      <c r="F128" s="138">
        <v>2019</v>
      </c>
      <c r="G128" s="102" t="s">
        <v>330</v>
      </c>
      <c r="H128" s="133" t="s">
        <v>155</v>
      </c>
    </row>
    <row r="129" spans="1:8" ht="72.599999999999994" customHeight="1">
      <c r="A129" s="134"/>
      <c r="B129" s="133"/>
      <c r="C129" s="133"/>
      <c r="D129" s="135"/>
      <c r="E129" s="136"/>
      <c r="F129" s="139"/>
      <c r="G129" s="103" t="s">
        <v>331</v>
      </c>
      <c r="H129" s="133"/>
    </row>
    <row r="130" spans="1:8" ht="72.599999999999994" customHeight="1">
      <c r="A130" s="134"/>
      <c r="B130" s="133"/>
      <c r="C130" s="133"/>
      <c r="D130" s="135"/>
      <c r="E130" s="136"/>
      <c r="F130" s="139"/>
      <c r="G130" s="115" t="s">
        <v>332</v>
      </c>
      <c r="H130" s="133"/>
    </row>
    <row r="131" spans="1:8" ht="72.599999999999994" customHeight="1">
      <c r="A131" s="134"/>
      <c r="B131" s="133"/>
      <c r="C131" s="133"/>
      <c r="D131" s="135"/>
      <c r="E131" s="136"/>
      <c r="F131" s="139"/>
      <c r="G131" s="106" t="s">
        <v>333</v>
      </c>
      <c r="H131" s="133"/>
    </row>
    <row r="132" spans="1:8" ht="72.599999999999994" customHeight="1">
      <c r="A132" s="134"/>
      <c r="B132" s="133"/>
      <c r="C132" s="133"/>
      <c r="D132" s="135"/>
      <c r="E132" s="136"/>
      <c r="F132" s="140"/>
      <c r="G132" s="107" t="s">
        <v>334</v>
      </c>
      <c r="H132" s="133"/>
    </row>
    <row r="133" spans="1:8" ht="100.15" customHeight="1">
      <c r="A133" s="134">
        <v>28</v>
      </c>
      <c r="B133" s="133" t="s">
        <v>156</v>
      </c>
      <c r="C133" s="133" t="s">
        <v>31</v>
      </c>
      <c r="D133" s="135" t="s">
        <v>223</v>
      </c>
      <c r="E133" s="136" t="s">
        <v>150</v>
      </c>
      <c r="F133" s="136" t="s">
        <v>216</v>
      </c>
      <c r="G133" s="92" t="str">
        <f>"0.00%   ̶   -0.02%"</f>
        <v>0.00%   ̶   -0.02%</v>
      </c>
      <c r="H133" s="133" t="s">
        <v>157</v>
      </c>
    </row>
    <row r="134" spans="1:8" ht="100.15" customHeight="1">
      <c r="A134" s="134"/>
      <c r="B134" s="133"/>
      <c r="C134" s="133"/>
      <c r="D134" s="135"/>
      <c r="E134" s="136"/>
      <c r="F134" s="136"/>
      <c r="G134" s="93" t="str">
        <f>"-0.03%   ̶   -0.24%"</f>
        <v>-0.03%   ̶   -0.24%</v>
      </c>
      <c r="H134" s="133"/>
    </row>
    <row r="135" spans="1:8" ht="100.15" customHeight="1">
      <c r="A135" s="134"/>
      <c r="B135" s="133"/>
      <c r="C135" s="133"/>
      <c r="D135" s="135"/>
      <c r="E135" s="136"/>
      <c r="F135" s="136"/>
      <c r="G135" s="94" t="str">
        <f>"-0.25%   ̶   -0.37%"</f>
        <v>-0.25%   ̶   -0.37%</v>
      </c>
      <c r="H135" s="133"/>
    </row>
    <row r="136" spans="1:8" ht="100.15" customHeight="1">
      <c r="A136" s="134"/>
      <c r="B136" s="133"/>
      <c r="C136" s="133"/>
      <c r="D136" s="135"/>
      <c r="E136" s="136"/>
      <c r="F136" s="136"/>
      <c r="G136" s="95" t="str">
        <f>"-0.38%   ̶   -0.89%"</f>
        <v>-0.38%   ̶   -0.89%</v>
      </c>
      <c r="H136" s="133"/>
    </row>
    <row r="137" spans="1:8" ht="100.15" customHeight="1">
      <c r="A137" s="134"/>
      <c r="B137" s="133"/>
      <c r="C137" s="133"/>
      <c r="D137" s="135"/>
      <c r="E137" s="136"/>
      <c r="F137" s="136"/>
      <c r="G137" s="96" t="str">
        <f>"-0.90%   ̶   -2.19%"</f>
        <v>-0.90%   ̶   -2.19%</v>
      </c>
      <c r="H137" s="133"/>
    </row>
    <row r="138" spans="1:8" ht="101.45" customHeight="1">
      <c r="A138" s="121">
        <v>29</v>
      </c>
      <c r="B138" s="122" t="s">
        <v>57</v>
      </c>
      <c r="C138" s="122" t="s">
        <v>31</v>
      </c>
      <c r="D138" s="123" t="s">
        <v>340</v>
      </c>
      <c r="E138" s="120" t="s">
        <v>259</v>
      </c>
      <c r="F138" s="120">
        <v>2021</v>
      </c>
      <c r="G138" s="120" t="s">
        <v>62</v>
      </c>
      <c r="H138" s="116" t="s">
        <v>158</v>
      </c>
    </row>
    <row r="139" spans="1:8" ht="360" customHeight="1">
      <c r="A139" s="134">
        <v>30</v>
      </c>
      <c r="B139" s="133" t="s">
        <v>159</v>
      </c>
      <c r="C139" s="133" t="s">
        <v>31</v>
      </c>
      <c r="D139" s="141" t="s">
        <v>188</v>
      </c>
      <c r="E139" s="136" t="s">
        <v>160</v>
      </c>
      <c r="F139" s="136">
        <v>2019</v>
      </c>
      <c r="G139" s="136" t="s">
        <v>62</v>
      </c>
      <c r="H139" s="133" t="s">
        <v>88</v>
      </c>
    </row>
    <row r="140" spans="1:8" ht="271.89999999999998" customHeight="1">
      <c r="A140" s="134"/>
      <c r="B140" s="133"/>
      <c r="C140" s="133"/>
      <c r="D140" s="142"/>
      <c r="E140" s="136"/>
      <c r="F140" s="136"/>
      <c r="G140" s="136"/>
      <c r="H140" s="133"/>
    </row>
    <row r="141" spans="1:8" ht="271.89999999999998" customHeight="1">
      <c r="A141" s="134"/>
      <c r="B141" s="133"/>
      <c r="C141" s="133"/>
      <c r="D141" s="142"/>
      <c r="E141" s="136"/>
      <c r="F141" s="136"/>
      <c r="G141" s="136"/>
      <c r="H141" s="133"/>
    </row>
    <row r="142" spans="1:8" ht="88.15" customHeight="1">
      <c r="A142" s="134"/>
      <c r="B142" s="133"/>
      <c r="C142" s="133"/>
      <c r="D142" s="142"/>
      <c r="E142" s="136"/>
      <c r="F142" s="136"/>
      <c r="G142" s="136"/>
      <c r="H142" s="133"/>
    </row>
    <row r="143" spans="1:8" ht="352.15" customHeight="1">
      <c r="A143" s="134"/>
      <c r="B143" s="133"/>
      <c r="C143" s="133"/>
      <c r="D143" s="143"/>
      <c r="E143" s="136"/>
      <c r="F143" s="136"/>
      <c r="G143" s="136"/>
      <c r="H143" s="133"/>
    </row>
    <row r="144" spans="1:8" ht="25.15" customHeight="1">
      <c r="A144" s="134">
        <v>31</v>
      </c>
      <c r="B144" s="133" t="s">
        <v>161</v>
      </c>
      <c r="C144" s="133" t="s">
        <v>30</v>
      </c>
      <c r="D144" s="135" t="s">
        <v>162</v>
      </c>
      <c r="E144" s="136" t="s">
        <v>163</v>
      </c>
      <c r="F144" s="136">
        <v>2019</v>
      </c>
      <c r="G144" s="102" t="s">
        <v>203</v>
      </c>
      <c r="H144" s="136" t="s">
        <v>113</v>
      </c>
    </row>
    <row r="145" spans="1:8" ht="25.15" customHeight="1">
      <c r="A145" s="134"/>
      <c r="B145" s="133"/>
      <c r="C145" s="133"/>
      <c r="D145" s="135"/>
      <c r="E145" s="136"/>
      <c r="F145" s="136"/>
      <c r="G145" s="114" t="s">
        <v>204</v>
      </c>
      <c r="H145" s="136"/>
    </row>
    <row r="146" spans="1:8" ht="25.15" customHeight="1">
      <c r="A146" s="134"/>
      <c r="B146" s="133"/>
      <c r="C146" s="133"/>
      <c r="D146" s="135"/>
      <c r="E146" s="136"/>
      <c r="F146" s="136"/>
      <c r="G146" s="115" t="s">
        <v>205</v>
      </c>
      <c r="H146" s="136"/>
    </row>
    <row r="147" spans="1:8" ht="25.15" customHeight="1">
      <c r="A147" s="134"/>
      <c r="B147" s="133"/>
      <c r="C147" s="133"/>
      <c r="D147" s="135"/>
      <c r="E147" s="136"/>
      <c r="F147" s="136"/>
      <c r="G147" s="106" t="s">
        <v>206</v>
      </c>
      <c r="H147" s="136"/>
    </row>
    <row r="148" spans="1:8" ht="25.15" customHeight="1">
      <c r="A148" s="134"/>
      <c r="B148" s="133"/>
      <c r="C148" s="133"/>
      <c r="D148" s="135"/>
      <c r="E148" s="136"/>
      <c r="F148" s="136"/>
      <c r="G148" s="107" t="s">
        <v>207</v>
      </c>
      <c r="H148" s="136"/>
    </row>
    <row r="161" spans="6:6">
      <c r="F161" s="117" t="s">
        <v>164</v>
      </c>
    </row>
  </sheetData>
  <autoFilter ref="A1:H161" xr:uid="{3B88BC76-A9C6-424B-A1CF-F1895E0B9E6F}"/>
  <mergeCells count="210">
    <mergeCell ref="H144:H148"/>
    <mergeCell ref="A144:A148"/>
    <mergeCell ref="B144:B148"/>
    <mergeCell ref="C144:C148"/>
    <mergeCell ref="D144:D148"/>
    <mergeCell ref="E144:E148"/>
    <mergeCell ref="F144:F148"/>
    <mergeCell ref="H133:H137"/>
    <mergeCell ref="A139:A143"/>
    <mergeCell ref="B139:B143"/>
    <mergeCell ref="C139:C143"/>
    <mergeCell ref="D139:D143"/>
    <mergeCell ref="E139:E143"/>
    <mergeCell ref="F139:F143"/>
    <mergeCell ref="G139:G143"/>
    <mergeCell ref="H139:H143"/>
    <mergeCell ref="A133:A137"/>
    <mergeCell ref="B133:B137"/>
    <mergeCell ref="C133:C137"/>
    <mergeCell ref="D133:D137"/>
    <mergeCell ref="E133:E137"/>
    <mergeCell ref="F133:F137"/>
    <mergeCell ref="H123:H127"/>
    <mergeCell ref="A128:A132"/>
    <mergeCell ref="B128:B132"/>
    <mergeCell ref="C128:C132"/>
    <mergeCell ref="D128:D132"/>
    <mergeCell ref="E128:E132"/>
    <mergeCell ref="F128:F132"/>
    <mergeCell ref="H128:H132"/>
    <mergeCell ref="A123:A127"/>
    <mergeCell ref="B123:B127"/>
    <mergeCell ref="C123:C127"/>
    <mergeCell ref="D123:D127"/>
    <mergeCell ref="E123:E127"/>
    <mergeCell ref="F123:F127"/>
    <mergeCell ref="G113:G117"/>
    <mergeCell ref="H113:H117"/>
    <mergeCell ref="A118:A122"/>
    <mergeCell ref="B118:B122"/>
    <mergeCell ref="C118:C122"/>
    <mergeCell ref="D118:D122"/>
    <mergeCell ref="E118:E122"/>
    <mergeCell ref="F118:F122"/>
    <mergeCell ref="H118:H122"/>
    <mergeCell ref="A113:A117"/>
    <mergeCell ref="B113:B117"/>
    <mergeCell ref="C113:C117"/>
    <mergeCell ref="D113:D117"/>
    <mergeCell ref="E113:E117"/>
    <mergeCell ref="F113:F117"/>
    <mergeCell ref="G103:G107"/>
    <mergeCell ref="H103:H107"/>
    <mergeCell ref="A108:A112"/>
    <mergeCell ref="B108:B112"/>
    <mergeCell ref="C108:C112"/>
    <mergeCell ref="D108:D112"/>
    <mergeCell ref="E108:E112"/>
    <mergeCell ref="F108:F112"/>
    <mergeCell ref="H108:H112"/>
    <mergeCell ref="A103:A107"/>
    <mergeCell ref="B103:B107"/>
    <mergeCell ref="C103:C107"/>
    <mergeCell ref="D103:D107"/>
    <mergeCell ref="E103:E107"/>
    <mergeCell ref="F103:F107"/>
    <mergeCell ref="H93:H97"/>
    <mergeCell ref="A98:A102"/>
    <mergeCell ref="B98:B102"/>
    <mergeCell ref="C98:C102"/>
    <mergeCell ref="D98:D102"/>
    <mergeCell ref="E98:E102"/>
    <mergeCell ref="F98:F102"/>
    <mergeCell ref="G98:G102"/>
    <mergeCell ref="H98:H102"/>
    <mergeCell ref="A93:A97"/>
    <mergeCell ref="B93:B97"/>
    <mergeCell ref="C93:C97"/>
    <mergeCell ref="D93:D97"/>
    <mergeCell ref="E93:E97"/>
    <mergeCell ref="F93:F97"/>
    <mergeCell ref="H83:H87"/>
    <mergeCell ref="A88:A92"/>
    <mergeCell ref="B88:B92"/>
    <mergeCell ref="C88:C92"/>
    <mergeCell ref="D88:D92"/>
    <mergeCell ref="E88:E92"/>
    <mergeCell ref="F88:F92"/>
    <mergeCell ref="H88:H92"/>
    <mergeCell ref="A83:A87"/>
    <mergeCell ref="B83:B87"/>
    <mergeCell ref="C83:C87"/>
    <mergeCell ref="D83:D87"/>
    <mergeCell ref="E83:E87"/>
    <mergeCell ref="F83:F87"/>
    <mergeCell ref="H73:H77"/>
    <mergeCell ref="A78:A82"/>
    <mergeCell ref="B78:B82"/>
    <mergeCell ref="C78:C82"/>
    <mergeCell ref="D78:D82"/>
    <mergeCell ref="E78:E82"/>
    <mergeCell ref="F78:F82"/>
    <mergeCell ref="H78:H82"/>
    <mergeCell ref="A73:A77"/>
    <mergeCell ref="B73:B77"/>
    <mergeCell ref="C73:C77"/>
    <mergeCell ref="D73:D77"/>
    <mergeCell ref="E73:E77"/>
    <mergeCell ref="F73:F77"/>
    <mergeCell ref="G62:G66"/>
    <mergeCell ref="H62:H66"/>
    <mergeCell ref="A68:A72"/>
    <mergeCell ref="B68:B72"/>
    <mergeCell ref="C68:C72"/>
    <mergeCell ref="D68:D72"/>
    <mergeCell ref="E68:E72"/>
    <mergeCell ref="F68:F72"/>
    <mergeCell ref="H68:H72"/>
    <mergeCell ref="A62:A66"/>
    <mergeCell ref="B62:B66"/>
    <mergeCell ref="C62:C66"/>
    <mergeCell ref="D62:D66"/>
    <mergeCell ref="E62:E66"/>
    <mergeCell ref="F62:F66"/>
    <mergeCell ref="H52:H56"/>
    <mergeCell ref="A57:A61"/>
    <mergeCell ref="B57:B61"/>
    <mergeCell ref="C57:C61"/>
    <mergeCell ref="D57:D61"/>
    <mergeCell ref="E57:E61"/>
    <mergeCell ref="F57:F61"/>
    <mergeCell ref="G57:G61"/>
    <mergeCell ref="H57:H61"/>
    <mergeCell ref="A52:A56"/>
    <mergeCell ref="B52:B56"/>
    <mergeCell ref="C52:C56"/>
    <mergeCell ref="D52:D56"/>
    <mergeCell ref="E52:E56"/>
    <mergeCell ref="F52:F56"/>
    <mergeCell ref="H42:H46"/>
    <mergeCell ref="A47:A51"/>
    <mergeCell ref="B47:B51"/>
    <mergeCell ref="C47:C51"/>
    <mergeCell ref="D47:D51"/>
    <mergeCell ref="E47:E51"/>
    <mergeCell ref="F47:F51"/>
    <mergeCell ref="G47:G51"/>
    <mergeCell ref="H47:H51"/>
    <mergeCell ref="A42:A46"/>
    <mergeCell ref="B42:B46"/>
    <mergeCell ref="C42:C46"/>
    <mergeCell ref="D42:D46"/>
    <mergeCell ref="E42:E46"/>
    <mergeCell ref="F42:F46"/>
    <mergeCell ref="H32:H36"/>
    <mergeCell ref="A37:A41"/>
    <mergeCell ref="B37:B41"/>
    <mergeCell ref="C37:C41"/>
    <mergeCell ref="D37:D41"/>
    <mergeCell ref="E37:E41"/>
    <mergeCell ref="F37:F41"/>
    <mergeCell ref="H37:H41"/>
    <mergeCell ref="A32:A36"/>
    <mergeCell ref="B32:B36"/>
    <mergeCell ref="C32:C36"/>
    <mergeCell ref="D32:D36"/>
    <mergeCell ref="E32:E36"/>
    <mergeCell ref="F32:F36"/>
    <mergeCell ref="H22:H26"/>
    <mergeCell ref="A27:A31"/>
    <mergeCell ref="B27:B31"/>
    <mergeCell ref="C27:C31"/>
    <mergeCell ref="D27:D31"/>
    <mergeCell ref="E27:E31"/>
    <mergeCell ref="F27:F31"/>
    <mergeCell ref="H27:H31"/>
    <mergeCell ref="A22:A26"/>
    <mergeCell ref="B22:B26"/>
    <mergeCell ref="C22:C26"/>
    <mergeCell ref="D22:D26"/>
    <mergeCell ref="E22:E26"/>
    <mergeCell ref="F22:F26"/>
    <mergeCell ref="H12:H16"/>
    <mergeCell ref="A17:A21"/>
    <mergeCell ref="B17:B21"/>
    <mergeCell ref="C17:C21"/>
    <mergeCell ref="D17:D21"/>
    <mergeCell ref="E17:E21"/>
    <mergeCell ref="F17:F21"/>
    <mergeCell ref="H17:H21"/>
    <mergeCell ref="A12:A16"/>
    <mergeCell ref="B12:B16"/>
    <mergeCell ref="C12:C16"/>
    <mergeCell ref="D12:D16"/>
    <mergeCell ref="E12:E16"/>
    <mergeCell ref="F12:F16"/>
    <mergeCell ref="H2:H6"/>
    <mergeCell ref="A7:A11"/>
    <mergeCell ref="B7:B11"/>
    <mergeCell ref="C7:C11"/>
    <mergeCell ref="D7:D11"/>
    <mergeCell ref="E7:E11"/>
    <mergeCell ref="F7:F11"/>
    <mergeCell ref="H7:H11"/>
    <mergeCell ref="A2:A6"/>
    <mergeCell ref="B2:B6"/>
    <mergeCell ref="C2:C6"/>
    <mergeCell ref="D2:D6"/>
    <mergeCell ref="E2:E6"/>
    <mergeCell ref="F2:F6"/>
  </mergeCells>
  <pageMargins left="0.25" right="0.25" top="0.25" bottom="0.25" header="0.3" footer="0.3"/>
  <pageSetup scale="95" fitToHeight="0" orientation="landscape" r:id="rId1"/>
  <rowBreaks count="8" manualBreakCount="8">
    <brk id="31" max="7" man="1"/>
    <brk id="51" max="7" man="1"/>
    <brk id="77" max="7" man="1"/>
    <brk id="97" max="7" man="1"/>
    <brk id="122" max="7" man="1"/>
    <brk id="132" max="7" man="1"/>
    <brk id="138" max="7" man="1"/>
    <brk id="143"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1B991-EAE2-4DEC-9988-9CE7846BC3CD}">
  <sheetPr codeName="Sheet10"/>
  <dimension ref="A1:D68"/>
  <sheetViews>
    <sheetView zoomScale="160" zoomScaleNormal="160" workbookViewId="0">
      <selection activeCell="E37" sqref="E37"/>
    </sheetView>
  </sheetViews>
  <sheetFormatPr defaultColWidth="8.85546875" defaultRowHeight="11.25"/>
  <cols>
    <col min="1" max="1" width="47.28515625" style="56" customWidth="1"/>
    <col min="2" max="2" width="0.7109375" style="57" customWidth="1"/>
    <col min="3" max="3" width="2.7109375" style="48" customWidth="1"/>
    <col min="4" max="4" width="45.28515625" style="48" customWidth="1"/>
    <col min="5" max="28" width="8.85546875" style="48"/>
    <col min="29" max="29" width="2.85546875" style="48" customWidth="1"/>
    <col min="30" max="16384" width="8.85546875" style="48"/>
  </cols>
  <sheetData>
    <row r="1" spans="1:4" s="46" customFormat="1" ht="49.15" customHeight="1">
      <c r="A1" s="144" t="s">
        <v>168</v>
      </c>
      <c r="B1" s="145"/>
      <c r="C1" s="145"/>
      <c r="D1" s="145"/>
    </row>
    <row r="2" spans="1:4" ht="4.9000000000000004" customHeight="1">
      <c r="A2" s="47"/>
      <c r="B2" s="47"/>
      <c r="C2" s="47"/>
      <c r="D2" s="47"/>
    </row>
    <row r="3" spans="1:4" ht="18" customHeight="1">
      <c r="A3" s="49"/>
      <c r="B3" s="127"/>
      <c r="C3" s="50"/>
      <c r="D3" s="51"/>
    </row>
    <row r="4" spans="1:4" s="52" customFormat="1" ht="18" customHeight="1">
      <c r="A4" s="146"/>
      <c r="B4" s="127"/>
      <c r="C4" s="50"/>
      <c r="D4" s="147"/>
    </row>
    <row r="5" spans="1:4" s="52" customFormat="1" ht="18" customHeight="1">
      <c r="A5" s="146"/>
      <c r="B5" s="127"/>
      <c r="C5" s="50"/>
      <c r="D5" s="147"/>
    </row>
    <row r="6" spans="1:4" ht="18" customHeight="1">
      <c r="A6" s="146"/>
      <c r="B6" s="127"/>
      <c r="C6" s="50"/>
      <c r="D6" s="147"/>
    </row>
    <row r="7" spans="1:4" ht="18" customHeight="1">
      <c r="A7" s="146"/>
      <c r="B7" s="127"/>
      <c r="C7" s="53"/>
      <c r="D7" s="147"/>
    </row>
    <row r="8" spans="1:4" ht="18" customHeight="1">
      <c r="A8" s="146"/>
      <c r="B8" s="127"/>
      <c r="C8" s="50"/>
      <c r="D8" s="147"/>
    </row>
    <row r="9" spans="1:4" ht="18" customHeight="1">
      <c r="A9" s="146"/>
      <c r="B9" s="127"/>
      <c r="C9" s="50"/>
      <c r="D9" s="147"/>
    </row>
    <row r="10" spans="1:4" ht="18" customHeight="1">
      <c r="A10" s="146"/>
      <c r="B10" s="127"/>
      <c r="C10" s="50"/>
      <c r="D10" s="147"/>
    </row>
    <row r="11" spans="1:4" ht="18" customHeight="1">
      <c r="A11" s="146"/>
      <c r="B11" s="127"/>
      <c r="C11" s="50"/>
      <c r="D11" s="147"/>
    </row>
    <row r="12" spans="1:4" ht="18" customHeight="1">
      <c r="A12" s="146"/>
      <c r="B12" s="127"/>
      <c r="C12" s="53"/>
      <c r="D12" s="147"/>
    </row>
    <row r="13" spans="1:4" ht="18" customHeight="1">
      <c r="A13" s="146"/>
      <c r="B13" s="127"/>
      <c r="C13" s="54"/>
      <c r="D13" s="147"/>
    </row>
    <row r="14" spans="1:4" ht="18" customHeight="1">
      <c r="A14" s="146"/>
      <c r="B14" s="127"/>
      <c r="C14" s="54"/>
      <c r="D14" s="147"/>
    </row>
    <row r="15" spans="1:4" ht="18" customHeight="1">
      <c r="A15" s="146"/>
      <c r="B15" s="127"/>
      <c r="C15" s="55"/>
      <c r="D15" s="147"/>
    </row>
    <row r="16" spans="1:4" ht="18" customHeight="1">
      <c r="A16" s="146"/>
      <c r="B16" s="127"/>
      <c r="C16" s="50"/>
      <c r="D16" s="147"/>
    </row>
    <row r="17" spans="1:4" ht="18" customHeight="1">
      <c r="A17" s="146"/>
      <c r="B17" s="127"/>
      <c r="C17" s="50"/>
      <c r="D17" s="147"/>
    </row>
    <row r="18" spans="1:4" ht="18" customHeight="1">
      <c r="A18" s="146"/>
      <c r="B18" s="127"/>
      <c r="C18" s="53"/>
      <c r="D18" s="147"/>
    </row>
    <row r="19" spans="1:4" ht="18" customHeight="1">
      <c r="A19" s="146"/>
      <c r="B19" s="127"/>
      <c r="C19" s="54"/>
      <c r="D19" s="147"/>
    </row>
    <row r="20" spans="1:4" ht="18" customHeight="1">
      <c r="A20" s="146"/>
      <c r="B20" s="127"/>
      <c r="C20" s="54"/>
      <c r="D20" s="147"/>
    </row>
    <row r="21" spans="1:4" ht="18" customHeight="1">
      <c r="A21" s="146"/>
      <c r="B21" s="127"/>
      <c r="C21" s="54"/>
      <c r="D21" s="147"/>
    </row>
    <row r="22" spans="1:4" ht="18" customHeight="1">
      <c r="A22" s="146"/>
      <c r="B22" s="127"/>
      <c r="C22" s="54"/>
      <c r="D22" s="147"/>
    </row>
    <row r="23" spans="1:4" ht="18" customHeight="1">
      <c r="A23" s="146"/>
      <c r="B23" s="127"/>
      <c r="C23" s="53"/>
      <c r="D23" s="147"/>
    </row>
    <row r="24" spans="1:4" ht="18" customHeight="1">
      <c r="A24" s="146"/>
      <c r="B24" s="127"/>
      <c r="C24" s="53"/>
      <c r="D24" s="147"/>
    </row>
    <row r="25" spans="1:4" s="52" customFormat="1" ht="18" customHeight="1">
      <c r="A25" s="146"/>
      <c r="B25" s="127"/>
      <c r="C25" s="53"/>
      <c r="D25" s="147"/>
    </row>
    <row r="26" spans="1:4" ht="18" customHeight="1">
      <c r="A26" s="146"/>
      <c r="B26" s="127"/>
      <c r="C26" s="53"/>
      <c r="D26" s="147"/>
    </row>
    <row r="27" spans="1:4" ht="18" customHeight="1">
      <c r="A27" s="146"/>
      <c r="B27" s="127"/>
      <c r="C27" s="53"/>
      <c r="D27" s="147"/>
    </row>
    <row r="28" spans="1:4" ht="18" customHeight="1">
      <c r="A28" s="146"/>
      <c r="B28" s="127"/>
      <c r="C28" s="53"/>
      <c r="D28" s="147"/>
    </row>
    <row r="29" spans="1:4" ht="18" customHeight="1">
      <c r="A29" s="146"/>
      <c r="B29" s="127"/>
      <c r="C29" s="53"/>
      <c r="D29" s="147"/>
    </row>
    <row r="30" spans="1:4" ht="18" customHeight="1">
      <c r="A30" s="146"/>
      <c r="B30" s="127"/>
      <c r="C30" s="53"/>
      <c r="D30" s="147"/>
    </row>
    <row r="31" spans="1:4" ht="18" customHeight="1">
      <c r="A31" s="146"/>
      <c r="B31" s="127"/>
      <c r="C31" s="53"/>
      <c r="D31" s="147"/>
    </row>
    <row r="32" spans="1:4" ht="18" customHeight="1">
      <c r="A32" s="146"/>
      <c r="B32" s="127"/>
      <c r="C32" s="53"/>
      <c r="D32" s="147"/>
    </row>
    <row r="33" spans="1:4" ht="18" customHeight="1">
      <c r="A33" s="146"/>
      <c r="B33" s="127"/>
      <c r="C33" s="53"/>
      <c r="D33" s="147"/>
    </row>
    <row r="34" spans="1:4" ht="18" customHeight="1">
      <c r="A34" s="146"/>
      <c r="B34" s="127"/>
      <c r="C34" s="53"/>
      <c r="D34" s="147"/>
    </row>
    <row r="35" spans="1:4" ht="18" customHeight="1">
      <c r="A35" s="146"/>
      <c r="B35" s="127"/>
      <c r="C35" s="53"/>
      <c r="D35" s="147"/>
    </row>
    <row r="36" spans="1:4" ht="18" customHeight="1">
      <c r="A36" s="146"/>
      <c r="B36" s="127"/>
      <c r="C36" s="53"/>
      <c r="D36" s="147"/>
    </row>
    <row r="37" spans="1:4" ht="18" customHeight="1">
      <c r="A37" s="146"/>
      <c r="B37" s="127"/>
      <c r="C37" s="53"/>
      <c r="D37" s="147"/>
    </row>
    <row r="38" spans="1:4" s="52" customFormat="1" ht="18" customHeight="1">
      <c r="A38" s="146"/>
      <c r="B38" s="127"/>
      <c r="C38" s="53"/>
      <c r="D38" s="147"/>
    </row>
    <row r="39" spans="1:4" s="52" customFormat="1" ht="18" customHeight="1">
      <c r="A39" s="146"/>
      <c r="B39" s="127"/>
      <c r="C39" s="53"/>
      <c r="D39" s="147"/>
    </row>
    <row r="40" spans="1:4" ht="18" customHeight="1">
      <c r="C40" s="53"/>
    </row>
    <row r="41" spans="1:4" ht="7.15" customHeight="1"/>
    <row r="42" spans="1:4" ht="12.6" customHeight="1"/>
    <row r="43" spans="1:4" ht="12.6" customHeight="1"/>
    <row r="44" spans="1:4" ht="12.6" customHeight="1"/>
    <row r="45" spans="1:4" ht="12.6" customHeight="1"/>
    <row r="46" spans="1:4" ht="12.6" customHeight="1"/>
    <row r="47" spans="1:4" ht="12.6" customHeight="1"/>
    <row r="48" spans="1:4" ht="12.6" customHeight="1"/>
    <row r="49" ht="12.6" customHeight="1"/>
    <row r="50" ht="12.6" customHeight="1"/>
    <row r="51" ht="12.6" customHeight="1"/>
    <row r="52" ht="12.6" customHeight="1"/>
    <row r="53" ht="12.6" customHeight="1"/>
    <row r="54" ht="12.6" customHeight="1"/>
    <row r="55" ht="12.6" customHeight="1"/>
    <row r="56" ht="12.6" customHeight="1"/>
    <row r="57" ht="12.6" customHeight="1"/>
    <row r="58" ht="12.6" customHeight="1"/>
    <row r="59" ht="12.6" customHeight="1"/>
    <row r="60" ht="12.6" customHeight="1"/>
    <row r="61" ht="12.6" customHeight="1"/>
    <row r="62" ht="12.6" customHeight="1"/>
    <row r="63" ht="12.6" customHeight="1"/>
    <row r="64" ht="12.6" customHeight="1"/>
    <row r="65" ht="12.6" customHeight="1"/>
    <row r="66" ht="12.6" customHeight="1"/>
    <row r="67" ht="12.6" customHeight="1"/>
    <row r="68" ht="12.6" customHeight="1"/>
  </sheetData>
  <mergeCells count="3">
    <mergeCell ref="A1:D1"/>
    <mergeCell ref="A4:A39"/>
    <mergeCell ref="D4:D39"/>
  </mergeCells>
  <printOptions horizontalCentered="1" verticalCentered="1"/>
  <pageMargins left="0" right="0" top="0" bottom="0" header="0" footer="0"/>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85571-AA24-4E5A-8F30-79DCB8A3F067}">
  <sheetPr codeName="Sheet4"/>
  <dimension ref="A1:D69"/>
  <sheetViews>
    <sheetView showWhiteSpace="0" zoomScale="160" zoomScaleNormal="160" zoomScaleSheetLayoutView="80" zoomScalePageLayoutView="115" workbookViewId="0">
      <selection activeCell="F5" sqref="F5"/>
    </sheetView>
  </sheetViews>
  <sheetFormatPr defaultColWidth="8.85546875" defaultRowHeight="11.25"/>
  <cols>
    <col min="1" max="1" width="48.5703125" style="12" customWidth="1"/>
    <col min="2" max="2" width="2.42578125" style="13" customWidth="1"/>
    <col min="3" max="3" width="3.85546875" style="3" customWidth="1"/>
    <col min="4" max="4" width="45.28515625" style="3" customWidth="1"/>
    <col min="5" max="27" width="8.85546875" style="3"/>
    <col min="28" max="28" width="2.85546875" style="3" customWidth="1"/>
    <col min="29" max="16384" width="8.85546875" style="3"/>
  </cols>
  <sheetData>
    <row r="1" spans="1:4" s="1" customFormat="1" ht="46.15" customHeight="1">
      <c r="A1" s="148" t="s">
        <v>74</v>
      </c>
      <c r="B1" s="149"/>
      <c r="C1" s="149"/>
      <c r="D1" s="149"/>
    </row>
    <row r="2" spans="1:4" ht="4.1500000000000004" customHeight="1">
      <c r="A2" s="2"/>
      <c r="B2" s="2"/>
      <c r="C2" s="2"/>
      <c r="D2" s="2"/>
    </row>
    <row r="3" spans="1:4" ht="18" customHeight="1">
      <c r="A3" s="4"/>
      <c r="B3" s="5"/>
      <c r="C3" s="6"/>
      <c r="D3" s="7"/>
    </row>
    <row r="4" spans="1:4" s="8" customFormat="1" ht="18" customHeight="1">
      <c r="A4" s="150"/>
      <c r="B4" s="5"/>
      <c r="C4" s="6"/>
      <c r="D4" s="151"/>
    </row>
    <row r="5" spans="1:4" s="8" customFormat="1" ht="18" customHeight="1">
      <c r="A5" s="150"/>
      <c r="B5" s="5"/>
      <c r="C5" s="6"/>
      <c r="D5" s="151"/>
    </row>
    <row r="6" spans="1:4" ht="18" customHeight="1">
      <c r="A6" s="150"/>
      <c r="B6" s="5"/>
      <c r="C6" s="6"/>
      <c r="D6" s="151"/>
    </row>
    <row r="7" spans="1:4" ht="18" customHeight="1">
      <c r="A7" s="150"/>
      <c r="B7" s="5"/>
      <c r="C7" s="9"/>
      <c r="D7" s="151"/>
    </row>
    <row r="8" spans="1:4" ht="18" customHeight="1">
      <c r="A8" s="150"/>
      <c r="B8" s="5"/>
      <c r="C8" s="6"/>
      <c r="D8" s="151"/>
    </row>
    <row r="9" spans="1:4" ht="18" customHeight="1">
      <c r="A9" s="150"/>
      <c r="B9" s="5"/>
      <c r="C9" s="6"/>
      <c r="D9" s="151"/>
    </row>
    <row r="10" spans="1:4" ht="18" customHeight="1">
      <c r="A10" s="150"/>
      <c r="B10" s="5"/>
      <c r="C10" s="6"/>
      <c r="D10" s="151"/>
    </row>
    <row r="11" spans="1:4" ht="18" customHeight="1">
      <c r="A11" s="150"/>
      <c r="B11" s="5"/>
      <c r="C11" s="6"/>
      <c r="D11" s="151"/>
    </row>
    <row r="12" spans="1:4" ht="18" customHeight="1">
      <c r="A12" s="150"/>
      <c r="B12" s="5"/>
      <c r="C12" s="9"/>
      <c r="D12" s="151"/>
    </row>
    <row r="13" spans="1:4" ht="18" customHeight="1">
      <c r="A13" s="150"/>
      <c r="B13" s="5"/>
      <c r="C13" s="10"/>
      <c r="D13" s="151"/>
    </row>
    <row r="14" spans="1:4" ht="18" customHeight="1">
      <c r="A14" s="150"/>
      <c r="B14" s="5"/>
      <c r="C14" s="10"/>
      <c r="D14" s="151"/>
    </row>
    <row r="15" spans="1:4" ht="18" customHeight="1">
      <c r="A15" s="150"/>
      <c r="B15" s="5"/>
      <c r="C15" s="11"/>
      <c r="D15" s="151"/>
    </row>
    <row r="16" spans="1:4" ht="18" customHeight="1">
      <c r="A16" s="150"/>
      <c r="B16" s="5"/>
      <c r="C16" s="6"/>
      <c r="D16" s="151"/>
    </row>
    <row r="17" spans="1:4" ht="18" customHeight="1">
      <c r="A17" s="150"/>
      <c r="B17" s="5"/>
      <c r="C17" s="6"/>
      <c r="D17" s="151"/>
    </row>
    <row r="18" spans="1:4" ht="18" customHeight="1">
      <c r="A18" s="150"/>
      <c r="B18" s="5"/>
      <c r="C18" s="9"/>
      <c r="D18" s="151"/>
    </row>
    <row r="19" spans="1:4" ht="18" customHeight="1">
      <c r="A19" s="150"/>
      <c r="B19" s="5"/>
      <c r="C19" s="10"/>
      <c r="D19" s="151"/>
    </row>
    <row r="20" spans="1:4" ht="18" customHeight="1">
      <c r="A20" s="150"/>
      <c r="B20" s="5"/>
      <c r="C20" s="10"/>
      <c r="D20" s="151"/>
    </row>
    <row r="21" spans="1:4" ht="18" customHeight="1">
      <c r="A21" s="150"/>
      <c r="B21" s="5"/>
      <c r="C21" s="10"/>
      <c r="D21" s="151"/>
    </row>
    <row r="22" spans="1:4" ht="18" customHeight="1">
      <c r="A22" s="150"/>
      <c r="B22" s="5"/>
      <c r="C22" s="10"/>
      <c r="D22" s="151"/>
    </row>
    <row r="23" spans="1:4" ht="18" customHeight="1">
      <c r="A23" s="150"/>
      <c r="B23" s="5"/>
      <c r="C23" s="9"/>
      <c r="D23" s="151"/>
    </row>
    <row r="24" spans="1:4" ht="18" customHeight="1">
      <c r="A24" s="150"/>
      <c r="B24" s="5"/>
      <c r="C24" s="9"/>
      <c r="D24" s="151"/>
    </row>
    <row r="25" spans="1:4" s="8" customFormat="1" ht="18" customHeight="1">
      <c r="A25" s="150"/>
      <c r="B25" s="5"/>
      <c r="C25" s="9"/>
      <c r="D25" s="151"/>
    </row>
    <row r="26" spans="1:4" ht="18" customHeight="1">
      <c r="A26" s="150"/>
      <c r="B26" s="5"/>
      <c r="C26" s="9"/>
      <c r="D26" s="151"/>
    </row>
    <row r="27" spans="1:4" ht="18" customHeight="1">
      <c r="A27" s="150"/>
      <c r="B27" s="5"/>
      <c r="C27" s="9"/>
      <c r="D27" s="151"/>
    </row>
    <row r="28" spans="1:4" ht="18" customHeight="1">
      <c r="A28" s="150"/>
      <c r="B28" s="5"/>
      <c r="C28" s="9"/>
      <c r="D28" s="151"/>
    </row>
    <row r="29" spans="1:4" ht="18" customHeight="1">
      <c r="A29" s="150"/>
      <c r="B29" s="5"/>
      <c r="C29" s="9"/>
      <c r="D29" s="151"/>
    </row>
    <row r="30" spans="1:4" ht="18" customHeight="1">
      <c r="A30" s="150"/>
      <c r="B30" s="5"/>
      <c r="C30" s="9"/>
      <c r="D30" s="151"/>
    </row>
    <row r="31" spans="1:4" ht="18" customHeight="1">
      <c r="A31" s="150"/>
      <c r="B31" s="5"/>
      <c r="C31" s="9"/>
      <c r="D31" s="151"/>
    </row>
    <row r="32" spans="1:4" ht="18" customHeight="1">
      <c r="A32" s="150"/>
      <c r="B32" s="5"/>
      <c r="C32" s="9"/>
      <c r="D32" s="151"/>
    </row>
    <row r="33" spans="1:4" ht="18" customHeight="1">
      <c r="A33" s="150"/>
      <c r="B33" s="5"/>
      <c r="C33" s="9"/>
      <c r="D33" s="151"/>
    </row>
    <row r="34" spans="1:4" ht="18" customHeight="1">
      <c r="A34" s="150"/>
      <c r="B34" s="5"/>
      <c r="C34" s="9"/>
      <c r="D34" s="151"/>
    </row>
    <row r="35" spans="1:4" ht="18" customHeight="1">
      <c r="A35" s="150"/>
      <c r="B35" s="5"/>
      <c r="C35" s="9"/>
      <c r="D35" s="151"/>
    </row>
    <row r="36" spans="1:4" ht="18" customHeight="1">
      <c r="A36" s="150"/>
      <c r="B36" s="5"/>
      <c r="C36" s="9"/>
      <c r="D36" s="151"/>
    </row>
    <row r="37" spans="1:4" ht="18" customHeight="1">
      <c r="A37" s="150"/>
      <c r="B37" s="5"/>
      <c r="C37" s="9"/>
      <c r="D37" s="151"/>
    </row>
    <row r="38" spans="1:4" s="8" customFormat="1" ht="18" customHeight="1">
      <c r="A38" s="150"/>
      <c r="B38" s="5"/>
      <c r="C38" s="9"/>
      <c r="D38" s="151"/>
    </row>
    <row r="39" spans="1:4" s="8" customFormat="1" ht="18" customHeight="1">
      <c r="A39" s="150"/>
      <c r="B39" s="5"/>
      <c r="C39" s="9"/>
      <c r="D39" s="151"/>
    </row>
    <row r="40" spans="1:4" ht="18" customHeight="1">
      <c r="C40" s="9"/>
    </row>
    <row r="41" spans="1:4" ht="18" customHeight="1">
      <c r="C41" s="9"/>
    </row>
    <row r="42" spans="1:4" ht="7.15" customHeight="1"/>
    <row r="43" spans="1:4" ht="12.6" customHeight="1"/>
    <row r="44" spans="1:4" ht="12.6" customHeight="1"/>
    <row r="45" spans="1:4" ht="12.6" customHeight="1"/>
    <row r="46" spans="1:4" ht="12.6" customHeight="1"/>
    <row r="47" spans="1:4" ht="12.6" customHeight="1"/>
    <row r="48" spans="1:4" ht="12.6" customHeight="1"/>
    <row r="49" ht="12.6" customHeight="1"/>
    <row r="50" ht="12.6" customHeight="1"/>
    <row r="51" ht="12.6" customHeight="1"/>
    <row r="52" ht="12.6" customHeight="1"/>
    <row r="53" ht="12.6" customHeight="1"/>
    <row r="54" ht="12.6" customHeight="1"/>
    <row r="55" ht="12.6" customHeight="1"/>
    <row r="56" ht="12.6" customHeight="1"/>
    <row r="57" ht="12.6" customHeight="1"/>
    <row r="58" ht="12.6" customHeight="1"/>
    <row r="59" ht="12.6" customHeight="1"/>
    <row r="60" ht="12.6" customHeight="1"/>
    <row r="61" ht="12.6" customHeight="1"/>
    <row r="62" ht="12.6" customHeight="1"/>
    <row r="63" ht="12.6" customHeight="1"/>
    <row r="64" ht="12.6" customHeight="1"/>
    <row r="65" ht="12.6" customHeight="1"/>
    <row r="66" ht="12.6" customHeight="1"/>
    <row r="67" ht="12.6" customHeight="1"/>
    <row r="68" ht="12.6" customHeight="1"/>
    <row r="69" ht="12.6" customHeight="1"/>
  </sheetData>
  <mergeCells count="3">
    <mergeCell ref="A1:D1"/>
    <mergeCell ref="A4:A39"/>
    <mergeCell ref="D4:D39"/>
  </mergeCells>
  <printOptions horizontalCentered="1" verticalCentered="1"/>
  <pageMargins left="0" right="0" top="0" bottom="0"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Summer 2022 State and Nation</vt:lpstr>
      <vt:lpstr>Summer 2022 Top Performers</vt:lpstr>
      <vt:lpstr>Summer 2022 Long Definitions</vt:lpstr>
      <vt:lpstr>Summer 2022 Glossary</vt:lpstr>
      <vt:lpstr>Baseline Glossary</vt:lpstr>
      <vt:lpstr>'Baseline Glossary'!Print_Area</vt:lpstr>
      <vt:lpstr>'Summer 2022 Glossary'!Print_Area</vt:lpstr>
      <vt:lpstr>'Summer 2022 Long Definitions'!Print_Area</vt:lpstr>
      <vt:lpstr>'Summer 2022 State and Nation'!Print_Area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childer</dc:creator>
  <cp:lastModifiedBy>Nicholas Touchstone</cp:lastModifiedBy>
  <cp:lastPrinted>2021-08-03T01:41:14Z</cp:lastPrinted>
  <dcterms:created xsi:type="dcterms:W3CDTF">2019-07-08T15:03:19Z</dcterms:created>
  <dcterms:modified xsi:type="dcterms:W3CDTF">2022-09-20T15:49:22Z</dcterms:modified>
</cp:coreProperties>
</file>